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ários\Germano\Área de Trabalho\ETP LIMPEZA\edital 03\"/>
    </mc:Choice>
  </mc:AlternateContent>
  <xr:revisionPtr revIDLastSave="0" documentId="8_{B7AB6E04-6D9C-498F-AA21-BD8E95E13BD8}" xr6:coauthVersionLast="47" xr6:coauthVersionMax="47" xr10:uidLastSave="{00000000-0000-0000-0000-000000000000}"/>
  <bookViews>
    <workbookView xWindow="3855" yWindow="3855" windowWidth="21600" windowHeight="11325" xr2:uid="{C8E4E0CE-7A39-457A-9AAC-00EB4F6506CE}"/>
  </bookViews>
  <sheets>
    <sheet name="MEMORIA CALCULO_INSAL" sheetId="1" r:id="rId1"/>
  </sheets>
  <definedNames>
    <definedName name="_xlnm.Print_Area" localSheetId="0">'MEMORIA CALCULO_INSAL'!$A$4:$E$330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2" i="1" l="1"/>
  <c r="B318" i="1"/>
  <c r="K297" i="1"/>
  <c r="K303" i="1" s="1"/>
  <c r="G297" i="1"/>
  <c r="G303" i="1" s="1"/>
  <c r="B297" i="1"/>
  <c r="B303" i="1" s="1"/>
  <c r="B291" i="1"/>
  <c r="C279" i="1"/>
  <c r="C278" i="1"/>
  <c r="D278" i="1" s="1"/>
  <c r="E278" i="1" s="1"/>
  <c r="H272" i="1"/>
  <c r="E272" i="1"/>
  <c r="H271" i="1"/>
  <c r="E271" i="1"/>
  <c r="B290" i="1" s="1"/>
  <c r="H270" i="1"/>
  <c r="E270" i="1"/>
  <c r="B289" i="1" s="1"/>
  <c r="H269" i="1"/>
  <c r="E269" i="1"/>
  <c r="B288" i="1" s="1"/>
  <c r="P268" i="1"/>
  <c r="E256" i="1"/>
  <c r="E254" i="1"/>
  <c r="D253" i="1"/>
  <c r="E253" i="1" s="1"/>
  <c r="E251" i="1"/>
  <c r="E250" i="1"/>
  <c r="E249" i="1"/>
  <c r="D248" i="1"/>
  <c r="E248" i="1" s="1"/>
  <c r="E247" i="1"/>
  <c r="D245" i="1"/>
  <c r="E245" i="1" s="1"/>
  <c r="E244" i="1"/>
  <c r="D243" i="1"/>
  <c r="D252" i="1" s="1"/>
  <c r="E252" i="1" s="1"/>
  <c r="C236" i="1"/>
  <c r="C237" i="1" s="1"/>
  <c r="C235" i="1"/>
  <c r="C220" i="1"/>
  <c r="C221" i="1" s="1"/>
  <c r="C219" i="1"/>
  <c r="C218" i="1"/>
  <c r="D198" i="1"/>
  <c r="D199" i="1" s="1"/>
  <c r="C198" i="1"/>
  <c r="C199" i="1" s="1"/>
  <c r="C191" i="1"/>
  <c r="C192" i="1" s="1"/>
  <c r="C184" i="1"/>
  <c r="C183" i="1"/>
  <c r="C182" i="1"/>
  <c r="C181" i="1"/>
  <c r="B155" i="1"/>
  <c r="C203" i="1" s="1"/>
  <c r="D124" i="1"/>
  <c r="D123" i="1"/>
  <c r="B119" i="1"/>
  <c r="D126" i="1" s="1"/>
  <c r="B118" i="1"/>
  <c r="D125" i="1" s="1"/>
  <c r="B117" i="1"/>
  <c r="B96" i="1"/>
  <c r="E95" i="1"/>
  <c r="B109" i="1" s="1"/>
  <c r="B87" i="1"/>
  <c r="B83" i="1"/>
  <c r="E83" i="1" s="1"/>
  <c r="C90" i="1" s="1"/>
  <c r="B82" i="1"/>
  <c r="E82" i="1" s="1"/>
  <c r="C89" i="1" s="1"/>
  <c r="B81" i="1"/>
  <c r="E81" i="1" s="1"/>
  <c r="C88" i="1" s="1"/>
  <c r="B80" i="1"/>
  <c r="E80" i="1" s="1"/>
  <c r="C87" i="1" s="1"/>
  <c r="B76" i="1"/>
  <c r="E76" i="1" s="1"/>
  <c r="B90" i="1" s="1"/>
  <c r="E90" i="1" s="1"/>
  <c r="B126" i="1" s="1"/>
  <c r="B75" i="1"/>
  <c r="E75" i="1" s="1"/>
  <c r="B89" i="1" s="1"/>
  <c r="E89" i="1" s="1"/>
  <c r="B125" i="1" s="1"/>
  <c r="B74" i="1"/>
  <c r="E74" i="1" s="1"/>
  <c r="B88" i="1" s="1"/>
  <c r="E73" i="1"/>
  <c r="A66" i="1"/>
  <c r="A74" i="1" s="1"/>
  <c r="A81" i="1" s="1"/>
  <c r="A88" i="1" s="1"/>
  <c r="A96" i="1" s="1"/>
  <c r="A103" i="1" s="1"/>
  <c r="A110" i="1" s="1"/>
  <c r="A117" i="1" s="1"/>
  <c r="A124" i="1" s="1"/>
  <c r="A134" i="1" s="1"/>
  <c r="A161" i="1" s="1"/>
  <c r="A171" i="1" s="1"/>
  <c r="A182" i="1" s="1"/>
  <c r="A190" i="1" s="1"/>
  <c r="A197" i="1" s="1"/>
  <c r="A204" i="1" s="1"/>
  <c r="A212" i="1" s="1"/>
  <c r="A219" i="1" s="1"/>
  <c r="A227" i="1" s="1"/>
  <c r="A235" i="1" s="1"/>
  <c r="A261" i="1" s="1"/>
  <c r="A270" i="1" s="1"/>
  <c r="A289" i="1" s="1"/>
  <c r="A309" i="1" s="1"/>
  <c r="E318" i="1" s="1"/>
  <c r="A61" i="1"/>
  <c r="A68" i="1" s="1"/>
  <c r="A76" i="1" s="1"/>
  <c r="A83" i="1" s="1"/>
  <c r="A90" i="1" s="1"/>
  <c r="A98" i="1" s="1"/>
  <c r="A105" i="1" s="1"/>
  <c r="A112" i="1" s="1"/>
  <c r="A119" i="1" s="1"/>
  <c r="A126" i="1" s="1"/>
  <c r="A136" i="1" s="1"/>
  <c r="A163" i="1" s="1"/>
  <c r="A173" i="1" s="1"/>
  <c r="A184" i="1" s="1"/>
  <c r="A192" i="1" s="1"/>
  <c r="A199" i="1" s="1"/>
  <c r="A206" i="1" s="1"/>
  <c r="A214" i="1" s="1"/>
  <c r="A221" i="1" s="1"/>
  <c r="A229" i="1" s="1"/>
  <c r="A237" i="1" s="1"/>
  <c r="A263" i="1" s="1"/>
  <c r="A272" i="1" s="1"/>
  <c r="A291" i="1" s="1"/>
  <c r="A60" i="1"/>
  <c r="A67" i="1" s="1"/>
  <c r="A75" i="1" s="1"/>
  <c r="A82" i="1" s="1"/>
  <c r="A89" i="1" s="1"/>
  <c r="A97" i="1" s="1"/>
  <c r="A104" i="1" s="1"/>
  <c r="A111" i="1" s="1"/>
  <c r="A118" i="1" s="1"/>
  <c r="A125" i="1" s="1"/>
  <c r="A135" i="1" s="1"/>
  <c r="A162" i="1" s="1"/>
  <c r="A172" i="1" s="1"/>
  <c r="A183" i="1" s="1"/>
  <c r="A191" i="1" s="1"/>
  <c r="A198" i="1" s="1"/>
  <c r="A205" i="1" s="1"/>
  <c r="A213" i="1" s="1"/>
  <c r="A220" i="1" s="1"/>
  <c r="A228" i="1" s="1"/>
  <c r="A236" i="1" s="1"/>
  <c r="A262" i="1" s="1"/>
  <c r="A271" i="1" s="1"/>
  <c r="A290" i="1" s="1"/>
  <c r="C59" i="1"/>
  <c r="A59" i="1"/>
  <c r="C58" i="1"/>
  <c r="C60" i="1" s="1"/>
  <c r="C61" i="1" s="1"/>
  <c r="A58" i="1"/>
  <c r="A65" i="1" s="1"/>
  <c r="A73" i="1" s="1"/>
  <c r="A80" i="1" s="1"/>
  <c r="A87" i="1" s="1"/>
  <c r="A95" i="1" s="1"/>
  <c r="A102" i="1" s="1"/>
  <c r="A109" i="1" s="1"/>
  <c r="A116" i="1" s="1"/>
  <c r="A123" i="1" s="1"/>
  <c r="A133" i="1" s="1"/>
  <c r="A160" i="1" s="1"/>
  <c r="A170" i="1" s="1"/>
  <c r="A181" i="1" s="1"/>
  <c r="A189" i="1" s="1"/>
  <c r="A196" i="1" s="1"/>
  <c r="A203" i="1" s="1"/>
  <c r="A211" i="1" s="1"/>
  <c r="A218" i="1" s="1"/>
  <c r="A226" i="1" s="1"/>
  <c r="A234" i="1" s="1"/>
  <c r="A260" i="1" s="1"/>
  <c r="A269" i="1" s="1"/>
  <c r="A288" i="1" s="1"/>
  <c r="A308" i="1" s="1"/>
  <c r="A54" i="1"/>
  <c r="A53" i="1"/>
  <c r="A52" i="1"/>
  <c r="A51" i="1"/>
  <c r="B45" i="1"/>
  <c r="M43" i="1"/>
  <c r="A32" i="1"/>
  <c r="A30" i="1"/>
  <c r="A25" i="1"/>
  <c r="A24" i="1"/>
  <c r="A31" i="1" s="1"/>
  <c r="A23" i="1"/>
  <c r="A22" i="1"/>
  <c r="A29" i="1" s="1"/>
  <c r="D18" i="1"/>
  <c r="A18" i="1"/>
  <c r="D17" i="1"/>
  <c r="A17" i="1"/>
  <c r="D16" i="1"/>
  <c r="A16" i="1"/>
  <c r="D15" i="1"/>
  <c r="A15" i="1"/>
  <c r="C9" i="1"/>
  <c r="E9" i="1" s="1"/>
  <c r="E8" i="1"/>
  <c r="D7" i="1"/>
  <c r="E7" i="1" s="1"/>
  <c r="E6" i="1"/>
  <c r="B319" i="1" s="1"/>
  <c r="E88" i="1" l="1"/>
  <c r="B124" i="1" s="1"/>
  <c r="C280" i="1"/>
  <c r="D279" i="1"/>
  <c r="D280" i="1" s="1"/>
  <c r="C204" i="1"/>
  <c r="C205" i="1"/>
  <c r="C206" i="1" s="1"/>
  <c r="D318" i="1"/>
  <c r="A311" i="1"/>
  <c r="A310" i="1"/>
  <c r="C318" i="1"/>
  <c r="B24" i="1"/>
  <c r="E24" i="1" s="1"/>
  <c r="B17" i="1"/>
  <c r="E17" i="1" s="1"/>
  <c r="C319" i="1"/>
  <c r="E87" i="1"/>
  <c r="B123" i="1" s="1"/>
  <c r="C311" i="1"/>
  <c r="C308" i="1"/>
  <c r="C309" i="1"/>
  <c r="C310" i="1"/>
  <c r="C53" i="1"/>
  <c r="C54" i="1"/>
  <c r="C51" i="1"/>
  <c r="B97" i="1"/>
  <c r="E96" i="1"/>
  <c r="C52" i="1"/>
  <c r="B25" i="1"/>
  <c r="E25" i="1" s="1"/>
  <c r="B18" i="1"/>
  <c r="E18" i="1" s="1"/>
  <c r="D319" i="1"/>
  <c r="B16" i="1"/>
  <c r="E16" i="1" s="1"/>
  <c r="B22" i="1"/>
  <c r="E22" i="1" s="1"/>
  <c r="D246" i="1"/>
  <c r="E246" i="1" s="1"/>
  <c r="E319" i="1"/>
  <c r="B15" i="1"/>
  <c r="E15" i="1" s="1"/>
  <c r="B102" i="1"/>
  <c r="E102" i="1" s="1"/>
  <c r="C109" i="1" s="1"/>
  <c r="E109" i="1" s="1"/>
  <c r="C123" i="1" s="1"/>
  <c r="B23" i="1"/>
  <c r="E23" i="1" s="1"/>
  <c r="E243" i="1"/>
  <c r="E279" i="1" l="1"/>
  <c r="E280" i="1" s="1"/>
  <c r="C212" i="1"/>
  <c r="C30" i="1"/>
  <c r="E30" i="1" s="1"/>
  <c r="C214" i="1"/>
  <c r="C32" i="1"/>
  <c r="B31" i="1"/>
  <c r="B213" i="1"/>
  <c r="C289" i="1"/>
  <c r="E289" i="1" s="1"/>
  <c r="E323" i="1" s="1"/>
  <c r="C290" i="1"/>
  <c r="E290" i="1" s="1"/>
  <c r="C323" i="1" s="1"/>
  <c r="C291" i="1"/>
  <c r="E291" i="1" s="1"/>
  <c r="D323" i="1" s="1"/>
  <c r="C288" i="1"/>
  <c r="E288" i="1" s="1"/>
  <c r="B323" i="1" s="1"/>
  <c r="B212" i="1"/>
  <c r="B30" i="1"/>
  <c r="E123" i="1"/>
  <c r="D133" i="1" s="1"/>
  <c r="C31" i="1"/>
  <c r="C213" i="1"/>
  <c r="E213" i="1" s="1"/>
  <c r="B220" i="1" s="1"/>
  <c r="E220" i="1" s="1"/>
  <c r="D228" i="1" s="1"/>
  <c r="E255" i="1"/>
  <c r="C260" i="1" s="1"/>
  <c r="B211" i="1"/>
  <c r="B29" i="1"/>
  <c r="B110" i="1"/>
  <c r="B103" i="1"/>
  <c r="E103" i="1" s="1"/>
  <c r="C110" i="1" s="1"/>
  <c r="C211" i="1"/>
  <c r="C29" i="1"/>
  <c r="E29" i="1" s="1"/>
  <c r="G319" i="1"/>
  <c r="E97" i="1"/>
  <c r="B98" i="1"/>
  <c r="E98" i="1" s="1"/>
  <c r="K319" i="1"/>
  <c r="B214" i="1"/>
  <c r="B32" i="1"/>
  <c r="E32" i="1" l="1"/>
  <c r="C262" i="1"/>
  <c r="C261" i="1"/>
  <c r="E214" i="1"/>
  <c r="B221" i="1" s="1"/>
  <c r="E221" i="1" s="1"/>
  <c r="D229" i="1" s="1"/>
  <c r="K323" i="1"/>
  <c r="G323" i="1"/>
  <c r="E211" i="1"/>
  <c r="B218" i="1" s="1"/>
  <c r="E218" i="1" s="1"/>
  <c r="D226" i="1" s="1"/>
  <c r="E31" i="1"/>
  <c r="E212" i="1"/>
  <c r="B219" i="1" s="1"/>
  <c r="E219" i="1" s="1"/>
  <c r="D227" i="1" s="1"/>
  <c r="B133" i="1"/>
  <c r="B51" i="1"/>
  <c r="B170" i="1"/>
  <c r="E170" i="1" s="1"/>
  <c r="B196" i="1"/>
  <c r="E196" i="1" s="1"/>
  <c r="B136" i="1"/>
  <c r="B54" i="1"/>
  <c r="B199" i="1"/>
  <c r="E199" i="1" s="1"/>
  <c r="B173" i="1"/>
  <c r="E173" i="1" s="1"/>
  <c r="B112" i="1"/>
  <c r="E112" i="1" s="1"/>
  <c r="C126" i="1" s="1"/>
  <c r="E126" i="1" s="1"/>
  <c r="D136" i="1" s="1"/>
  <c r="B105" i="1"/>
  <c r="E105" i="1" s="1"/>
  <c r="C112" i="1" s="1"/>
  <c r="B104" i="1"/>
  <c r="E104" i="1" s="1"/>
  <c r="C111" i="1" s="1"/>
  <c r="B111" i="1"/>
  <c r="E111" i="1" s="1"/>
  <c r="C125" i="1" s="1"/>
  <c r="E125" i="1" s="1"/>
  <c r="D135" i="1" s="1"/>
  <c r="B134" i="1"/>
  <c r="B52" i="1"/>
  <c r="B171" i="1"/>
  <c r="E171" i="1" s="1"/>
  <c r="B197" i="1"/>
  <c r="E197" i="1" s="1"/>
  <c r="E110" i="1"/>
  <c r="C124" i="1" s="1"/>
  <c r="E124" i="1" s="1"/>
  <c r="D134" i="1" s="1"/>
  <c r="E51" i="1" l="1"/>
  <c r="B65" i="1" s="1"/>
  <c r="B58" i="1"/>
  <c r="E58" i="1" s="1"/>
  <c r="C65" i="1" s="1"/>
  <c r="E65" i="1" s="1"/>
  <c r="C133" i="1" s="1"/>
  <c r="E133" i="1" s="1"/>
  <c r="E54" i="1"/>
  <c r="B68" i="1" s="1"/>
  <c r="B61" i="1"/>
  <c r="E61" i="1" s="1"/>
  <c r="C68" i="1" s="1"/>
  <c r="B53" i="1"/>
  <c r="B135" i="1"/>
  <c r="B198" i="1"/>
  <c r="E198" i="1" s="1"/>
  <c r="B172" i="1"/>
  <c r="E172" i="1" s="1"/>
  <c r="B59" i="1"/>
  <c r="E59" i="1" s="1"/>
  <c r="C66" i="1" s="1"/>
  <c r="E66" i="1" s="1"/>
  <c r="C134" i="1" s="1"/>
  <c r="E134" i="1" s="1"/>
  <c r="E52" i="1"/>
  <c r="B66" i="1" s="1"/>
  <c r="C263" i="1"/>
  <c r="E68" i="1" l="1"/>
  <c r="C136" i="1" s="1"/>
  <c r="E136" i="1" s="1"/>
  <c r="B163" i="1" s="1"/>
  <c r="E163" i="1" s="1"/>
  <c r="B184" i="1" s="1"/>
  <c r="E184" i="1" s="1"/>
  <c r="B229" i="1" s="1"/>
  <c r="E320" i="1"/>
  <c r="B161" i="1"/>
  <c r="E161" i="1" s="1"/>
  <c r="B182" i="1" s="1"/>
  <c r="E182" i="1" s="1"/>
  <c r="B227" i="1" s="1"/>
  <c r="B190" i="1"/>
  <c r="E190" i="1" s="1"/>
  <c r="B204" i="1" s="1"/>
  <c r="E204" i="1" s="1"/>
  <c r="C227" i="1" s="1"/>
  <c r="B189" i="1"/>
  <c r="E189" i="1" s="1"/>
  <c r="B203" i="1" s="1"/>
  <c r="E203" i="1" s="1"/>
  <c r="C226" i="1" s="1"/>
  <c r="B320" i="1"/>
  <c r="B160" i="1"/>
  <c r="E160" i="1" s="1"/>
  <c r="B181" i="1" s="1"/>
  <c r="E181" i="1" s="1"/>
  <c r="B226" i="1" s="1"/>
  <c r="B60" i="1"/>
  <c r="E60" i="1" s="1"/>
  <c r="C67" i="1" s="1"/>
  <c r="E53" i="1"/>
  <c r="B67" i="1" s="1"/>
  <c r="B192" i="1" l="1"/>
  <c r="E192" i="1" s="1"/>
  <c r="B206" i="1" s="1"/>
  <c r="E206" i="1" s="1"/>
  <c r="C229" i="1" s="1"/>
  <c r="E229" i="1" s="1"/>
  <c r="E67" i="1"/>
  <c r="C135" i="1" s="1"/>
  <c r="E135" i="1" s="1"/>
  <c r="C320" i="1" s="1"/>
  <c r="D320" i="1"/>
  <c r="E227" i="1"/>
  <c r="E226" i="1"/>
  <c r="K320" i="1" l="1"/>
  <c r="G320" i="1"/>
  <c r="D321" i="1"/>
  <c r="B237" i="1"/>
  <c r="E237" i="1" s="1"/>
  <c r="B263" i="1" s="1"/>
  <c r="D263" i="1" s="1"/>
  <c r="E263" i="1" s="1"/>
  <c r="D322" i="1" s="1"/>
  <c r="B191" i="1"/>
  <c r="E191" i="1" s="1"/>
  <c r="B205" i="1" s="1"/>
  <c r="E205" i="1" s="1"/>
  <c r="C228" i="1" s="1"/>
  <c r="B162" i="1"/>
  <c r="E162" i="1" s="1"/>
  <c r="B183" i="1" s="1"/>
  <c r="E183" i="1" s="1"/>
  <c r="B228" i="1" s="1"/>
  <c r="B321" i="1"/>
  <c r="B234" i="1"/>
  <c r="E234" i="1" s="1"/>
  <c r="B260" i="1" s="1"/>
  <c r="D260" i="1" s="1"/>
  <c r="E260" i="1" s="1"/>
  <c r="B322" i="1" s="1"/>
  <c r="E321" i="1"/>
  <c r="B235" i="1"/>
  <c r="E235" i="1" s="1"/>
  <c r="B261" i="1" s="1"/>
  <c r="D261" i="1" s="1"/>
  <c r="E261" i="1" s="1"/>
  <c r="E322" i="1" s="1"/>
  <c r="E228" i="1" l="1"/>
  <c r="B311" i="1"/>
  <c r="E311" i="1" s="1"/>
  <c r="D324" i="1" s="1"/>
  <c r="D325" i="1" s="1"/>
  <c r="D328" i="1" s="1"/>
  <c r="B308" i="1"/>
  <c r="E308" i="1" s="1"/>
  <c r="B324" i="1" s="1"/>
  <c r="E325" i="1"/>
  <c r="E328" i="1" s="1"/>
  <c r="B325" i="1"/>
  <c r="B309" i="1"/>
  <c r="E309" i="1" s="1"/>
  <c r="E324" i="1" s="1"/>
  <c r="C321" i="1" l="1"/>
  <c r="B236" i="1"/>
  <c r="E236" i="1" s="1"/>
  <c r="B262" i="1" s="1"/>
  <c r="D262" i="1" s="1"/>
  <c r="E262" i="1" s="1"/>
  <c r="C322" i="1" s="1"/>
  <c r="B310" i="1"/>
  <c r="E310" i="1" s="1"/>
  <c r="C324" i="1" s="1"/>
  <c r="K324" i="1" s="1"/>
  <c r="B328" i="1"/>
  <c r="G324" i="1"/>
  <c r="K322" i="1" l="1"/>
  <c r="G322" i="1"/>
  <c r="C325" i="1"/>
  <c r="G321" i="1"/>
  <c r="K321" i="1"/>
  <c r="C328" i="1" l="1"/>
  <c r="B329" i="1" s="1"/>
  <c r="B330" i="1" s="1"/>
  <c r="K325" i="1"/>
  <c r="G325" i="1"/>
  <c r="H325" i="1" l="1"/>
  <c r="H319" i="1"/>
  <c r="H323" i="1"/>
  <c r="H320" i="1"/>
  <c r="H321" i="1"/>
  <c r="H324" i="1"/>
  <c r="H3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Germano</author>
    <author>Usuário</author>
  </authors>
  <commentList>
    <comment ref="D7" authorId="0" shapeId="0" xr:uid="{A747EC18-0D31-436C-A356-5F9346E62B45}">
      <text>
        <r>
          <rPr>
            <b/>
            <sz val="9"/>
            <color indexed="81"/>
            <rFont val="Segoe UI"/>
            <family val="2"/>
          </rPr>
          <t xml:space="preserve">Clausula decima primeira CCT </t>
        </r>
        <r>
          <rPr>
            <sz val="9"/>
            <color indexed="81"/>
            <rFont val="Segoe UI"/>
            <family val="2"/>
          </rPr>
          <t xml:space="preserve">
insalubridade 40% Salário minimo 2024  Dec. 11864 27/12/23 1.412,00
</t>
        </r>
      </text>
    </comment>
    <comment ref="C9" authorId="1" shapeId="0" xr:uid="{34966110-1074-4FF2-BD85-550A8975F9E8}">
      <text>
        <r>
          <rPr>
            <b/>
            <sz val="9"/>
            <color indexed="81"/>
            <rFont val="Segoe UI"/>
            <family val="2"/>
          </rPr>
          <t xml:space="preserve">Cláusula decima segunda CCT </t>
        </r>
        <r>
          <rPr>
            <sz val="9"/>
            <color indexed="81"/>
            <rFont val="Segoe UI"/>
            <family val="2"/>
          </rPr>
          <t xml:space="preserve">
Minimo de 12% do salário contratado a título de adicional acumulo função 
</t>
        </r>
      </text>
    </comment>
  </commentList>
</comments>
</file>

<file path=xl/sharedStrings.xml><?xml version="1.0" encoding="utf-8"?>
<sst xmlns="http://schemas.openxmlformats.org/spreadsheetml/2006/main" count="278" uniqueCount="187">
  <si>
    <t xml:space="preserve">Foi utilizada a Convenção Coletiva de Trabalho (CCT) </t>
  </si>
  <si>
    <t xml:space="preserve">MTE MG </t>
  </si>
  <si>
    <t>000212/2023</t>
  </si>
  <si>
    <t xml:space="preserve">MÓDULO 1 - REMUNERAÇÃO </t>
  </si>
  <si>
    <t>Categoria</t>
  </si>
  <si>
    <t>Salario Base</t>
  </si>
  <si>
    <t>Adic.Acumulo Func</t>
  </si>
  <si>
    <t>Insalubridade</t>
  </si>
  <si>
    <t>Total Remuneração</t>
  </si>
  <si>
    <t>Faxineira</t>
  </si>
  <si>
    <t>Faxineira WC</t>
  </si>
  <si>
    <t xml:space="preserve">salario minimo </t>
  </si>
  <si>
    <t>Limpador de vidros</t>
  </si>
  <si>
    <t>Faxineira lider</t>
  </si>
  <si>
    <t xml:space="preserve">MÓDULO 2 - ENCARGOS E BENEFÍCIOS DIÁRIOS, MENSAIS E ANUAIS </t>
  </si>
  <si>
    <t xml:space="preserve">Submódulo 2.1 - 13o. salário e adicional de férias </t>
  </si>
  <si>
    <t xml:space="preserve">13o. Salário </t>
  </si>
  <si>
    <t xml:space="preserve">Base de cálculo </t>
  </si>
  <si>
    <t>Percentual</t>
  </si>
  <si>
    <t xml:space="preserve">Valor </t>
  </si>
  <si>
    <t>Adicional de férias</t>
  </si>
  <si>
    <t>Adicional</t>
  </si>
  <si>
    <t xml:space="preserve">SUBMÓDULO 2.1 - 13o. SALÁRIO E ADICIONAL DE FÉRIAS </t>
  </si>
  <si>
    <t>13o. Salário</t>
  </si>
  <si>
    <t>Ad.férias</t>
  </si>
  <si>
    <t>Total</t>
  </si>
  <si>
    <t>Submódulo 2.2 - Encargos Previdenciários e FGTS</t>
  </si>
  <si>
    <t>Composição do GPS e FGTS</t>
  </si>
  <si>
    <t xml:space="preserve">Encargos </t>
  </si>
  <si>
    <t>INSS- empregador</t>
  </si>
  <si>
    <t xml:space="preserve">Salário Educação </t>
  </si>
  <si>
    <t>SAT-GIL/Rat</t>
  </si>
  <si>
    <t>SESC</t>
  </si>
  <si>
    <t>SENAC</t>
  </si>
  <si>
    <t>SEBRAE</t>
  </si>
  <si>
    <t>INCRA</t>
  </si>
  <si>
    <t>FGTS</t>
  </si>
  <si>
    <t>TOTAL</t>
  </si>
  <si>
    <t>GPS - Guia da Previdência Social</t>
  </si>
  <si>
    <t>Base de cálculo</t>
  </si>
  <si>
    <t>Valor</t>
  </si>
  <si>
    <t xml:space="preserve">Submódulo 2.2 ENCARGOS PREVIDENCIÁRIOS E FGTS </t>
  </si>
  <si>
    <t>GPS</t>
  </si>
  <si>
    <t xml:space="preserve">Submódulo 2.3 - Benefícios mensais e diários </t>
  </si>
  <si>
    <t>Vale Transporte</t>
  </si>
  <si>
    <t>Vr.unitário</t>
  </si>
  <si>
    <t>vales/dia</t>
  </si>
  <si>
    <t>dias trab</t>
  </si>
  <si>
    <t>Custo Total</t>
  </si>
  <si>
    <t xml:space="preserve">Desconto do Vale Transporte </t>
  </si>
  <si>
    <t>Desconto</t>
  </si>
  <si>
    <t>Valor  desconto</t>
  </si>
  <si>
    <t>CUSTO EFETIVO DO VALE TRANSPORTE</t>
  </si>
  <si>
    <t xml:space="preserve">Custo Total </t>
  </si>
  <si>
    <t>Custo Efetivo</t>
  </si>
  <si>
    <t xml:space="preserve">Vale Refeição </t>
  </si>
  <si>
    <t>Valor diário</t>
  </si>
  <si>
    <t>Dias Trab</t>
  </si>
  <si>
    <t xml:space="preserve">Desconto Vale Refeição </t>
  </si>
  <si>
    <t xml:space="preserve">CUSTO EFETIVO DO VALE REFEIÇÃO </t>
  </si>
  <si>
    <t>Assistências -Programa de assistência familiar/Seguro</t>
  </si>
  <si>
    <t xml:space="preserve">Categoria </t>
  </si>
  <si>
    <t>Submódulo 2.3- BENEFÍCIOS MENSAIS E DIÁRIOS</t>
  </si>
  <si>
    <t>VT</t>
  </si>
  <si>
    <t>VR</t>
  </si>
  <si>
    <t>AF/Seguro</t>
  </si>
  <si>
    <t>VT- vale transporte</t>
  </si>
  <si>
    <t xml:space="preserve">VR - vale refeição </t>
  </si>
  <si>
    <t>AF - Assistência familiar/Seguro</t>
  </si>
  <si>
    <t xml:space="preserve">MÓDULO 2- ENCARGOS E BENEFÍCIOS DIÁRIOS, MENSAIS E ANUAIS </t>
  </si>
  <si>
    <t>Submódulo 2.1</t>
  </si>
  <si>
    <t>2.2</t>
  </si>
  <si>
    <t>2.3</t>
  </si>
  <si>
    <t xml:space="preserve">MÓDULO 3 - PROVISÃO PARA RESCISÃO </t>
  </si>
  <si>
    <t xml:space="preserve">Composição da provisão para Rescisão </t>
  </si>
  <si>
    <t xml:space="preserve">Submódulo 3.1 - Aviso prévio indenizado </t>
  </si>
  <si>
    <t>Submódulo 3.2 - Aviso prévio trabalhado</t>
  </si>
  <si>
    <t xml:space="preserve">Submódulo 3.3 - Demissão por justa causa </t>
  </si>
  <si>
    <t xml:space="preserve">Para calcular a provisão para rescisão usa-se o percentual por tipos de desligamentos extraídos do </t>
  </si>
  <si>
    <t>CAGED</t>
  </si>
  <si>
    <t>Tipos</t>
  </si>
  <si>
    <t xml:space="preserve">Percentual </t>
  </si>
  <si>
    <t xml:space="preserve">Demissão sem justa causa </t>
  </si>
  <si>
    <t xml:space="preserve">Demissão com justa causa </t>
  </si>
  <si>
    <t xml:space="preserve">Desligamentos outros tipos </t>
  </si>
  <si>
    <t>Para efeito de cálculo dos valores limites (máximo), considera-se, nas demissões sem justa causa,</t>
  </si>
  <si>
    <t xml:space="preserve">o percentual de 50% para o aviso prévio trabalhado e de 50% para o aviso prévio indenizado. </t>
  </si>
  <si>
    <t xml:space="preserve">Sem justa causa - aviso indenizado </t>
  </si>
  <si>
    <t>Sem justa causa - aviso trabalhado</t>
  </si>
  <si>
    <t>No. Meses</t>
  </si>
  <si>
    <t>Base de cálculo : módulo 1 + módulo 2 (sem incidência encargos GPS)</t>
  </si>
  <si>
    <t xml:space="preserve">Multa do FGTS e contribuição social no aviso prévio indenizado </t>
  </si>
  <si>
    <t xml:space="preserve">aliq. Adic. </t>
  </si>
  <si>
    <t>Base de cálculo : módulo 1 + submódulo 2.1</t>
  </si>
  <si>
    <t xml:space="preserve">Submódulo 3.1 - CUSTO DO AVISO PRÉVIO INDENIZADO </t>
  </si>
  <si>
    <t xml:space="preserve">Submódulo 3.2 -  AVISO PRÉVIO TRABALHADO </t>
  </si>
  <si>
    <t xml:space="preserve">Multa do FGTS e Contribuição Social no aviso prévio trabalhado </t>
  </si>
  <si>
    <t>Percent</t>
  </si>
  <si>
    <t>Aliq adic</t>
  </si>
  <si>
    <t xml:space="preserve">Submódulo 3.2 -  CUSTO DO AVISO PRÉVIO TRABALHADO </t>
  </si>
  <si>
    <t>Submódulo 3.3 - Demissões por Justa Causa</t>
  </si>
  <si>
    <t xml:space="preserve">Valor para cálculo da rescisão com justa causa </t>
  </si>
  <si>
    <t xml:space="preserve">Valor provisão 13o. </t>
  </si>
  <si>
    <t>Valor provisão férias</t>
  </si>
  <si>
    <t xml:space="preserve">Submódulo 3.3 - CUSTO DA DEMISSÃO COM JUSTA CAUSA </t>
  </si>
  <si>
    <t>MÓDULO 3 - RESCISÃO</t>
  </si>
  <si>
    <t>3.1</t>
  </si>
  <si>
    <t>3.2</t>
  </si>
  <si>
    <t>3.3</t>
  </si>
  <si>
    <t>MÓDULO 4 - CUSTO DE REPOSIÇÃO DO PROFISSIONAL AUSENTE - CRPA</t>
  </si>
  <si>
    <t xml:space="preserve">Custo diário para reposição do profissional ausente </t>
  </si>
  <si>
    <t>Dias trabalhados</t>
  </si>
  <si>
    <t>Custo diário</t>
  </si>
  <si>
    <t>Base cálculo : mod 1 +mod 2+mod 3</t>
  </si>
  <si>
    <t>Número de dias de reposição do profissional ausente para cada evento</t>
  </si>
  <si>
    <t>Incidência anual</t>
  </si>
  <si>
    <t xml:space="preserve">Duração legal </t>
  </si>
  <si>
    <t>44 horas semanais</t>
  </si>
  <si>
    <t>Proporção dias</t>
  </si>
  <si>
    <t>Dias de reposição</t>
  </si>
  <si>
    <t>Férias</t>
  </si>
  <si>
    <t xml:space="preserve">Ausência justificada </t>
  </si>
  <si>
    <t xml:space="preserve">Acidente de trabalho </t>
  </si>
  <si>
    <t>Afastamento por doença</t>
  </si>
  <si>
    <t xml:space="preserve">Consulta médica filho </t>
  </si>
  <si>
    <t>Óbitos na família</t>
  </si>
  <si>
    <t>Casamento</t>
  </si>
  <si>
    <t>Doação de sangue</t>
  </si>
  <si>
    <t xml:space="preserve">Testemunho </t>
  </si>
  <si>
    <t>Paternidade</t>
  </si>
  <si>
    <t>Maternidade</t>
  </si>
  <si>
    <t>Consulta pré-natal</t>
  </si>
  <si>
    <t xml:space="preserve">Total </t>
  </si>
  <si>
    <t xml:space="preserve">Proporção : dias úteis ano  253/365 </t>
  </si>
  <si>
    <t>Módulo 4 - Custo diário para reposição do profissional ausente  - CRPA</t>
  </si>
  <si>
    <t>Necessidade</t>
  </si>
  <si>
    <t>Custo anual</t>
  </si>
  <si>
    <t>Custo mensal</t>
  </si>
  <si>
    <t xml:space="preserve">Módulo 5 - INSUMOS DE MÃO DE OBRA </t>
  </si>
  <si>
    <t>Submódulo 5.1 - INSUMOS DOS UNIFORMES</t>
  </si>
  <si>
    <t>agosto</t>
  </si>
  <si>
    <t>Quant</t>
  </si>
  <si>
    <t>unit</t>
  </si>
  <si>
    <t>ipca acumula</t>
  </si>
  <si>
    <t xml:space="preserve">Base de cálculo= Mod 1 + mod 2 + mod 3 + mod 4 </t>
  </si>
  <si>
    <t>Percentual = base de 08/2023 corrigido pelo IPCA acumulado do ano.</t>
  </si>
  <si>
    <t>Submódulo 5.2 - INSUMOS DE MATERIAIS/Equipamentos</t>
  </si>
  <si>
    <t>Valor p/func.</t>
  </si>
  <si>
    <t>Cofins</t>
  </si>
  <si>
    <t>Materiais</t>
  </si>
  <si>
    <t xml:space="preserve">Equipamentos </t>
  </si>
  <si>
    <t xml:space="preserve">Materiais valor máximo estimado. Valor real considerar a medição de consumo. </t>
  </si>
  <si>
    <t xml:space="preserve">Cofins : Corresponde a 9,25% incidente no custo de insumos. </t>
  </si>
  <si>
    <t>Retira-se o valor de Cofins nessa etapa a planilha, visto que será tributado no módulo CITL, evitando</t>
  </si>
  <si>
    <t xml:space="preserve">assim a bitributação. </t>
  </si>
  <si>
    <t>5.1</t>
  </si>
  <si>
    <t>5.2</t>
  </si>
  <si>
    <t>MÓDULO 6 - CUSTOS INDIRETOS, TRIBUTOS E LUCRO - CITL</t>
  </si>
  <si>
    <t xml:space="preserve">Os índices utilizados para o cálculo do CITL tem origem nos estudos elaborados FIA </t>
  </si>
  <si>
    <t>(Fundação Instituto de Pesquisas) sem, contudo, serem limitadores.</t>
  </si>
  <si>
    <t>2018 Edital</t>
  </si>
  <si>
    <t>Custos indiretos - CI</t>
  </si>
  <si>
    <t>Tributos - T</t>
  </si>
  <si>
    <t xml:space="preserve">.  Pis </t>
  </si>
  <si>
    <t xml:space="preserve">. Cofins </t>
  </si>
  <si>
    <t>conferir</t>
  </si>
  <si>
    <t xml:space="preserve">. ISS </t>
  </si>
  <si>
    <t>Lucro antes do Imposto de Renda - L</t>
  </si>
  <si>
    <t>CITL = 1+CI / 1-T-L</t>
  </si>
  <si>
    <t xml:space="preserve">RESUMO </t>
  </si>
  <si>
    <t xml:space="preserve">VALOR POR TRABALHADOR </t>
  </si>
  <si>
    <t xml:space="preserve">Módulo 1 - Remuneração </t>
  </si>
  <si>
    <t xml:space="preserve">Módulo 2 - Encargos e benefícios </t>
  </si>
  <si>
    <t>Módulo 3 - Provisão para rescisões</t>
  </si>
  <si>
    <t xml:space="preserve">Módulo 4 - Reposição do profissional </t>
  </si>
  <si>
    <t xml:space="preserve">Módulo 5 - Insumos de mão de obra </t>
  </si>
  <si>
    <t>Módulo 6 - CITL</t>
  </si>
  <si>
    <t>Valor Total</t>
  </si>
  <si>
    <t xml:space="preserve">Quadro lotação </t>
  </si>
  <si>
    <t>Custo Total/ Mensal</t>
  </si>
  <si>
    <t>Custo Total/ Anual</t>
  </si>
  <si>
    <t xml:space="preserve">Caderno Técnico - Limpeza - Minas Gerais </t>
  </si>
  <si>
    <t>Ministério do Planejamento, Desenvolvimento e Gestão - SEGES MP</t>
  </si>
  <si>
    <t>Foi utilizada a Convenção Coletiva de Trabalho (CCT) INTERIOR MG</t>
  </si>
  <si>
    <t xml:space="preserve">Salário minimo Decreto 11.864 de 27/12/2023 de R$ 1.412,00  para efeito de cálculo insalubridade </t>
  </si>
  <si>
    <t>Cláusula décima primeira CCT Insalubridade 40% Salário minimo 2024  Dec. 11864 27/12/23  valor R$ 1.412,00</t>
  </si>
  <si>
    <t xml:space="preserve">Cláusula décima segunda CCT adic. acumulo de  função Minimo de 12% do salário contratado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</si>
</sst>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  <numFmt numFmtId="166" formatCode="_-* #,##0.0000_-;\-* #,##0.0000_-;_-* &quot;-&quot;??_-;_-@_-"/>
    <numFmt numFmtId="167" formatCode="0.0000%"/>
    <numFmt numFmtId="168" formatCode="0.0000"/>
    <numFmt numFmtId="169" formatCode="_-* #,##0.000000000000_-;\-* #,##0.000000000000_-;_-* &quot;-&quot;??_-;_-@_-"/>
    <numFmt numFmtId="170" formatCode="_-* #,##0.00000000_-;\-* #,##0.0000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Border="1"/>
    <xf numFmtId="164" fontId="4" fillId="0" borderId="1" xfId="3" applyFont="1" applyFill="1" applyBorder="1" applyAlignment="1">
      <alignment horizontal="center"/>
    </xf>
    <xf numFmtId="0" fontId="5" fillId="0" borderId="2" xfId="0" applyFont="1" applyBorder="1"/>
    <xf numFmtId="164" fontId="5" fillId="0" borderId="1" xfId="3" applyFont="1" applyFill="1" applyBorder="1"/>
    <xf numFmtId="0" fontId="5" fillId="0" borderId="1" xfId="0" applyFont="1" applyBorder="1"/>
    <xf numFmtId="44" fontId="0" fillId="0" borderId="0" xfId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" xfId="0" applyBorder="1"/>
    <xf numFmtId="164" fontId="0" fillId="0" borderId="1" xfId="3" applyFont="1" applyFill="1" applyBorder="1"/>
    <xf numFmtId="10" fontId="0" fillId="0" borderId="1" xfId="2" applyNumberFormat="1" applyFont="1" applyFill="1" applyBorder="1"/>
    <xf numFmtId="164" fontId="0" fillId="0" borderId="1" xfId="0" applyNumberFormat="1" applyBorder="1"/>
    <xf numFmtId="0" fontId="3" fillId="0" borderId="1" xfId="0" applyFont="1" applyBorder="1"/>
    <xf numFmtId="0" fontId="3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0" fontId="0" fillId="0" borderId="0" xfId="2" applyNumberFormat="1" applyFont="1" applyFill="1" applyBorder="1"/>
    <xf numFmtId="10" fontId="0" fillId="0" borderId="1" xfId="0" applyNumberFormat="1" applyBorder="1"/>
    <xf numFmtId="165" fontId="0" fillId="0" borderId="1" xfId="4" applyNumberFormat="1" applyFont="1" applyFill="1" applyBorder="1"/>
    <xf numFmtId="164" fontId="0" fillId="2" borderId="1" xfId="0" applyNumberFormat="1" applyFill="1" applyBorder="1"/>
    <xf numFmtId="2" fontId="0" fillId="0" borderId="1" xfId="0" applyNumberFormat="1" applyBorder="1"/>
    <xf numFmtId="9" fontId="0" fillId="0" borderId="1" xfId="2" applyFont="1" applyFill="1" applyBorder="1"/>
    <xf numFmtId="0" fontId="3" fillId="0" borderId="4" xfId="0" applyFont="1" applyBorder="1" applyAlignment="1">
      <alignment horizontal="center"/>
    </xf>
    <xf numFmtId="164" fontId="0" fillId="0" borderId="1" xfId="2" applyNumberFormat="1" applyFont="1" applyFill="1" applyBorder="1"/>
    <xf numFmtId="0" fontId="3" fillId="0" borderId="2" xfId="0" applyFont="1" applyBorder="1"/>
    <xf numFmtId="0" fontId="3" fillId="0" borderId="4" xfId="0" applyFont="1" applyBorder="1"/>
    <xf numFmtId="164" fontId="0" fillId="0" borderId="0" xfId="0" applyNumberFormat="1"/>
    <xf numFmtId="164" fontId="0" fillId="0" borderId="0" xfId="3" applyFont="1" applyFill="1" applyBorder="1"/>
    <xf numFmtId="16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0" fillId="0" borderId="1" xfId="4" applyNumberFormat="1" applyFont="1" applyFill="1" applyBorder="1"/>
    <xf numFmtId="167" fontId="0" fillId="0" borderId="1" xfId="2" applyNumberFormat="1" applyFont="1" applyFill="1" applyBorder="1"/>
    <xf numFmtId="168" fontId="0" fillId="0" borderId="1" xfId="0" applyNumberFormat="1" applyBorder="1"/>
    <xf numFmtId="0" fontId="0" fillId="3" borderId="1" xfId="0" applyFill="1" applyBorder="1"/>
    <xf numFmtId="168" fontId="3" fillId="0" borderId="1" xfId="0" applyNumberFormat="1" applyFont="1" applyBorder="1"/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168" fontId="0" fillId="0" borderId="0" xfId="0" applyNumberFormat="1"/>
    <xf numFmtId="17" fontId="7" fillId="0" borderId="1" xfId="0" applyNumberFormat="1" applyFont="1" applyBorder="1" applyAlignment="1">
      <alignment horizontal="center"/>
    </xf>
    <xf numFmtId="43" fontId="0" fillId="0" borderId="1" xfId="4" applyFont="1" applyFill="1" applyBorder="1"/>
    <xf numFmtId="164" fontId="0" fillId="0" borderId="1" xfId="3" applyFont="1" applyBorder="1"/>
    <xf numFmtId="0" fontId="2" fillId="0" borderId="0" xfId="0" applyFont="1"/>
    <xf numFmtId="0" fontId="0" fillId="4" borderId="0" xfId="0" applyFill="1"/>
    <xf numFmtId="0" fontId="0" fillId="0" borderId="7" xfId="0" applyBorder="1"/>
    <xf numFmtId="0" fontId="8" fillId="0" borderId="0" xfId="0" applyFont="1"/>
    <xf numFmtId="0" fontId="0" fillId="3" borderId="0" xfId="0" applyFill="1"/>
    <xf numFmtId="10" fontId="3" fillId="0" borderId="0" xfId="2" applyNumberFormat="1" applyFont="1"/>
    <xf numFmtId="10" fontId="3" fillId="0" borderId="1" xfId="2" applyNumberFormat="1" applyFont="1" applyFill="1" applyBorder="1"/>
    <xf numFmtId="10" fontId="0" fillId="0" borderId="0" xfId="2" applyNumberFormat="1" applyFont="1" applyFill="1"/>
    <xf numFmtId="10" fontId="3" fillId="3" borderId="0" xfId="2" applyNumberFormat="1" applyFont="1" applyFill="1"/>
    <xf numFmtId="10" fontId="0" fillId="3" borderId="0" xfId="2" applyNumberFormat="1" applyFont="1" applyFill="1"/>
    <xf numFmtId="10" fontId="0" fillId="0" borderId="0" xfId="2" applyNumberFormat="1" applyFont="1"/>
    <xf numFmtId="10" fontId="8" fillId="0" borderId="1" xfId="2" applyNumberFormat="1" applyFont="1" applyFill="1" applyBorder="1"/>
    <xf numFmtId="10" fontId="8" fillId="3" borderId="0" xfId="2" applyNumberFormat="1" applyFont="1" applyFill="1"/>
    <xf numFmtId="10" fontId="8" fillId="0" borderId="0" xfId="2" applyNumberFormat="1" applyFont="1" applyFill="1"/>
    <xf numFmtId="10" fontId="0" fillId="0" borderId="0" xfId="0" applyNumberFormat="1"/>
    <xf numFmtId="0" fontId="6" fillId="0" borderId="1" xfId="0" applyFont="1" applyBorder="1" applyAlignment="1">
      <alignment horizontal="center"/>
    </xf>
    <xf numFmtId="164" fontId="9" fillId="0" borderId="1" xfId="3" applyFont="1" applyFill="1" applyBorder="1"/>
    <xf numFmtId="164" fontId="0" fillId="0" borderId="0" xfId="3" applyFont="1"/>
    <xf numFmtId="43" fontId="0" fillId="0" borderId="0" xfId="0" applyNumberFormat="1"/>
    <xf numFmtId="164" fontId="9" fillId="0" borderId="0" xfId="3" applyFont="1" applyFill="1" applyBorder="1"/>
    <xf numFmtId="165" fontId="0" fillId="0" borderId="0" xfId="4" applyNumberFormat="1" applyFont="1" applyFill="1" applyBorder="1"/>
    <xf numFmtId="165" fontId="9" fillId="0" borderId="0" xfId="4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169" fontId="0" fillId="0" borderId="0" xfId="4" applyNumberFormat="1" applyFont="1" applyFill="1" applyBorder="1"/>
    <xf numFmtId="164" fontId="3" fillId="0" borderId="0" xfId="3" applyFont="1" applyFill="1" applyBorder="1"/>
    <xf numFmtId="0" fontId="10" fillId="0" borderId="0" xfId="0" applyFont="1" applyAlignment="1">
      <alignment horizontal="center"/>
    </xf>
    <xf numFmtId="170" fontId="0" fillId="0" borderId="0" xfId="4" applyNumberFormat="1" applyFont="1" applyFill="1" applyBorder="1"/>
    <xf numFmtId="0" fontId="11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4" fontId="1" fillId="0" borderId="0" xfId="3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2" xfId="1" applyFont="1" applyFill="1" applyBorder="1" applyAlignment="1"/>
    <xf numFmtId="44" fontId="3" fillId="0" borderId="3" xfId="1" applyFont="1" applyFill="1" applyBorder="1" applyAlignment="1"/>
    <xf numFmtId="44" fontId="3" fillId="0" borderId="4" xfId="1" applyFont="1" applyFill="1" applyBorder="1" applyAlignment="1"/>
    <xf numFmtId="44" fontId="3" fillId="0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</cellXfs>
  <cellStyles count="5">
    <cellStyle name="Moeda" xfId="1" builtinId="4"/>
    <cellStyle name="Moeda 2" xfId="3" xr:uid="{1AA7C0D1-3AC7-4CDB-905E-F1CFB7BCD213}"/>
    <cellStyle name="Normal" xfId="0" builtinId="0"/>
    <cellStyle name="Porcentagem" xfId="2" builtinId="5"/>
    <cellStyle name="Vírgula 3" xfId="4" xr:uid="{5881B9CD-C8AD-4DDD-8D92-0569B693D9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CEC3E-E134-4F8D-8F39-6409FFB9CF46}">
  <sheetPr>
    <pageSetUpPr fitToPage="1"/>
  </sheetPr>
  <dimension ref="A1:P367"/>
  <sheetViews>
    <sheetView tabSelected="1" zoomScaleNormal="100" workbookViewId="0">
      <selection activeCell="K14" sqref="K14"/>
    </sheetView>
  </sheetViews>
  <sheetFormatPr defaultRowHeight="15" x14ac:dyDescent="0.25"/>
  <cols>
    <col min="1" max="1" width="36.42578125" customWidth="1"/>
    <col min="2" max="2" width="16.140625" customWidth="1"/>
    <col min="3" max="4" width="12.7109375" customWidth="1"/>
    <col min="5" max="5" width="14.140625" customWidth="1"/>
    <col min="7" max="7" width="12.7109375" bestFit="1" customWidth="1"/>
    <col min="8" max="8" width="12.140625" bestFit="1" customWidth="1"/>
    <col min="11" max="11" width="13.5703125" customWidth="1"/>
    <col min="13" max="13" width="18.42578125" customWidth="1"/>
  </cols>
  <sheetData>
    <row r="1" spans="1:8" x14ac:dyDescent="0.25">
      <c r="A1" t="s">
        <v>0</v>
      </c>
      <c r="C1" t="s">
        <v>1</v>
      </c>
      <c r="D1" t="s">
        <v>2</v>
      </c>
    </row>
    <row r="2" spans="1:8" x14ac:dyDescent="0.25">
      <c r="A2" t="s">
        <v>185</v>
      </c>
    </row>
    <row r="3" spans="1:8" x14ac:dyDescent="0.25">
      <c r="A3" t="s">
        <v>186</v>
      </c>
    </row>
    <row r="4" spans="1:8" x14ac:dyDescent="0.25">
      <c r="A4" s="98" t="s">
        <v>3</v>
      </c>
      <c r="B4" s="98"/>
      <c r="C4" s="1"/>
      <c r="D4" s="1"/>
      <c r="E4" s="2"/>
    </row>
    <row r="5" spans="1:8" x14ac:dyDescent="0.25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</row>
    <row r="6" spans="1:8" x14ac:dyDescent="0.25">
      <c r="A6" s="5" t="s">
        <v>9</v>
      </c>
      <c r="B6" s="6">
        <v>1394.24</v>
      </c>
      <c r="C6" s="6"/>
      <c r="D6" s="7"/>
      <c r="E6" s="6">
        <f>SUM(B6:D6)</f>
        <v>1394.24</v>
      </c>
    </row>
    <row r="7" spans="1:8" x14ac:dyDescent="0.25">
      <c r="A7" s="5" t="s">
        <v>10</v>
      </c>
      <c r="B7" s="6">
        <v>1394.24</v>
      </c>
      <c r="C7" s="6"/>
      <c r="D7" s="6">
        <f>1412*40%</f>
        <v>564.80000000000007</v>
      </c>
      <c r="E7" s="6">
        <f t="shared" ref="E7:E9" si="0">SUM(B7:D7)</f>
        <v>1959.04</v>
      </c>
      <c r="G7" t="s">
        <v>11</v>
      </c>
      <c r="H7" s="8">
        <v>1412</v>
      </c>
    </row>
    <row r="8" spans="1:8" x14ac:dyDescent="0.25">
      <c r="A8" s="5" t="s">
        <v>12</v>
      </c>
      <c r="B8" s="6">
        <v>1450.82</v>
      </c>
      <c r="C8" s="6"/>
      <c r="D8" s="7"/>
      <c r="E8" s="6">
        <f t="shared" si="0"/>
        <v>1450.82</v>
      </c>
    </row>
    <row r="9" spans="1:8" x14ac:dyDescent="0.25">
      <c r="A9" s="5" t="s">
        <v>13</v>
      </c>
      <c r="B9" s="6">
        <v>1394.24</v>
      </c>
      <c r="C9" s="6">
        <f>+B9*12%</f>
        <v>167.30879999999999</v>
      </c>
      <c r="D9" s="7"/>
      <c r="E9" s="6">
        <f t="shared" si="0"/>
        <v>1561.5488</v>
      </c>
    </row>
    <row r="11" spans="1:8" x14ac:dyDescent="0.25">
      <c r="A11" s="82" t="s">
        <v>14</v>
      </c>
      <c r="B11" s="82"/>
      <c r="C11" s="82"/>
      <c r="D11" s="82"/>
      <c r="E11" s="82"/>
    </row>
    <row r="12" spans="1:8" x14ac:dyDescent="0.25">
      <c r="A12" s="87" t="s">
        <v>15</v>
      </c>
      <c r="B12" s="88"/>
      <c r="C12" s="88"/>
      <c r="D12" s="88"/>
      <c r="E12" s="89"/>
    </row>
    <row r="13" spans="1:8" x14ac:dyDescent="0.25">
      <c r="A13" s="82" t="s">
        <v>16</v>
      </c>
      <c r="B13" s="82"/>
      <c r="C13" s="82"/>
      <c r="D13" s="82"/>
      <c r="E13" s="82"/>
    </row>
    <row r="14" spans="1:8" x14ac:dyDescent="0.25">
      <c r="A14" s="9" t="s">
        <v>4</v>
      </c>
      <c r="B14" s="9" t="s">
        <v>17</v>
      </c>
      <c r="C14" s="9"/>
      <c r="D14" s="9" t="s">
        <v>18</v>
      </c>
      <c r="E14" s="9" t="s">
        <v>19</v>
      </c>
    </row>
    <row r="15" spans="1:8" x14ac:dyDescent="0.25">
      <c r="A15" s="13" t="str">
        <f>+A6</f>
        <v>Faxineira</v>
      </c>
      <c r="B15" s="14">
        <f>+E6</f>
        <v>1394.24</v>
      </c>
      <c r="C15" s="14"/>
      <c r="D15" s="15">
        <f>1/12</f>
        <v>8.3333333333333329E-2</v>
      </c>
      <c r="E15" s="14">
        <f>+B15*D15</f>
        <v>116.18666666666667</v>
      </c>
    </row>
    <row r="16" spans="1:8" x14ac:dyDescent="0.25">
      <c r="A16" s="13" t="str">
        <f>+A7</f>
        <v>Faxineira WC</v>
      </c>
      <c r="B16" s="14">
        <f>+E7</f>
        <v>1959.04</v>
      </c>
      <c r="C16" s="14"/>
      <c r="D16" s="15">
        <f>1/12</f>
        <v>8.3333333333333329E-2</v>
      </c>
      <c r="E16" s="14">
        <f>+B16*D16</f>
        <v>163.25333333333333</v>
      </c>
    </row>
    <row r="17" spans="1:5" x14ac:dyDescent="0.25">
      <c r="A17" s="13" t="str">
        <f>+A8</f>
        <v>Limpador de vidros</v>
      </c>
      <c r="B17" s="14">
        <f>+E8</f>
        <v>1450.82</v>
      </c>
      <c r="C17" s="14"/>
      <c r="D17" s="15">
        <f t="shared" ref="D17:D18" si="1">1/12</f>
        <v>8.3333333333333329E-2</v>
      </c>
      <c r="E17" s="14">
        <f t="shared" ref="E17:E18" si="2">+B17*D17</f>
        <v>120.90166666666666</v>
      </c>
    </row>
    <row r="18" spans="1:5" x14ac:dyDescent="0.25">
      <c r="A18" s="13" t="str">
        <f>+A9</f>
        <v>Faxineira lider</v>
      </c>
      <c r="B18" s="14">
        <f>+E9</f>
        <v>1561.5488</v>
      </c>
      <c r="C18" s="14"/>
      <c r="D18" s="15">
        <f t="shared" si="1"/>
        <v>8.3333333333333329E-2</v>
      </c>
      <c r="E18" s="14">
        <f t="shared" si="2"/>
        <v>130.12906666666666</v>
      </c>
    </row>
    <row r="20" spans="1:5" x14ac:dyDescent="0.25">
      <c r="A20" s="82" t="s">
        <v>20</v>
      </c>
      <c r="B20" s="82"/>
      <c r="C20" s="82"/>
      <c r="D20" s="82"/>
      <c r="E20" s="82"/>
    </row>
    <row r="21" spans="1:5" x14ac:dyDescent="0.25">
      <c r="A21" s="9" t="s">
        <v>4</v>
      </c>
      <c r="B21" s="9" t="s">
        <v>17</v>
      </c>
      <c r="C21" s="9" t="s">
        <v>18</v>
      </c>
      <c r="D21" s="9" t="s">
        <v>21</v>
      </c>
      <c r="E21" s="9" t="s">
        <v>19</v>
      </c>
    </row>
    <row r="22" spans="1:5" x14ac:dyDescent="0.25">
      <c r="A22" s="13" t="str">
        <f>+A6</f>
        <v>Faxineira</v>
      </c>
      <c r="B22" s="14">
        <f>+E6</f>
        <v>1394.24</v>
      </c>
      <c r="C22" s="15">
        <v>8.3333333333333329E-2</v>
      </c>
      <c r="D22" s="15">
        <v>0.33333333333333331</v>
      </c>
      <c r="E22" s="14">
        <f>+B22*C22*D22</f>
        <v>38.728888888888889</v>
      </c>
    </row>
    <row r="23" spans="1:5" x14ac:dyDescent="0.25">
      <c r="A23" s="13" t="str">
        <f>+A7</f>
        <v>Faxineira WC</v>
      </c>
      <c r="B23" s="14">
        <f>+E7</f>
        <v>1959.04</v>
      </c>
      <c r="C23" s="15">
        <v>8.3333333333333329E-2</v>
      </c>
      <c r="D23" s="15">
        <v>0.33333333333333331</v>
      </c>
      <c r="E23" s="14">
        <f>+B23*C23*D23</f>
        <v>54.417777777777772</v>
      </c>
    </row>
    <row r="24" spans="1:5" x14ac:dyDescent="0.25">
      <c r="A24" s="13" t="str">
        <f>+A8</f>
        <v>Limpador de vidros</v>
      </c>
      <c r="B24" s="14">
        <f>+E8</f>
        <v>1450.82</v>
      </c>
      <c r="C24" s="15">
        <v>8.3333333333333329E-2</v>
      </c>
      <c r="D24" s="15">
        <v>0.33333333333333331</v>
      </c>
      <c r="E24" s="14">
        <f t="shared" ref="E24:E25" si="3">+B24*C24*D24</f>
        <v>40.300555555555547</v>
      </c>
    </row>
    <row r="25" spans="1:5" x14ac:dyDescent="0.25">
      <c r="A25" s="13" t="str">
        <f>+A9</f>
        <v>Faxineira lider</v>
      </c>
      <c r="B25" s="14">
        <f>+E9</f>
        <v>1561.5488</v>
      </c>
      <c r="C25" s="15">
        <v>8.3333333333333329E-2</v>
      </c>
      <c r="D25" s="15">
        <v>0.33333333333333331</v>
      </c>
      <c r="E25" s="14">
        <f t="shared" si="3"/>
        <v>43.376355555555548</v>
      </c>
    </row>
    <row r="27" spans="1:5" x14ac:dyDescent="0.25">
      <c r="A27" s="87" t="s">
        <v>22</v>
      </c>
      <c r="B27" s="88"/>
      <c r="C27" s="88"/>
      <c r="D27" s="88"/>
      <c r="E27" s="89"/>
    </row>
    <row r="28" spans="1:5" x14ac:dyDescent="0.25">
      <c r="A28" s="9" t="s">
        <v>4</v>
      </c>
      <c r="B28" s="9" t="s">
        <v>23</v>
      </c>
      <c r="C28" s="9" t="s">
        <v>24</v>
      </c>
      <c r="D28" s="9"/>
      <c r="E28" s="9" t="s">
        <v>25</v>
      </c>
    </row>
    <row r="29" spans="1:5" x14ac:dyDescent="0.25">
      <c r="A29" s="13" t="str">
        <f>+A22</f>
        <v>Faxineira</v>
      </c>
      <c r="B29" s="16">
        <f>+E15</f>
        <v>116.18666666666667</v>
      </c>
      <c r="C29" s="16">
        <f>+E22</f>
        <v>38.728888888888889</v>
      </c>
      <c r="D29" s="13"/>
      <c r="E29" s="16">
        <f>+C29+B29</f>
        <v>154.91555555555556</v>
      </c>
    </row>
    <row r="30" spans="1:5" x14ac:dyDescent="0.25">
      <c r="A30" s="13" t="str">
        <f>+A23</f>
        <v>Faxineira WC</v>
      </c>
      <c r="B30" s="16">
        <f>+E16</f>
        <v>163.25333333333333</v>
      </c>
      <c r="C30" s="16">
        <f>+E23</f>
        <v>54.417777777777772</v>
      </c>
      <c r="D30" s="13"/>
      <c r="E30" s="16">
        <f>+C30+B30</f>
        <v>217.67111111111109</v>
      </c>
    </row>
    <row r="31" spans="1:5" x14ac:dyDescent="0.25">
      <c r="A31" s="13" t="str">
        <f>+A24</f>
        <v>Limpador de vidros</v>
      </c>
      <c r="B31" s="16">
        <f>+E17</f>
        <v>120.90166666666666</v>
      </c>
      <c r="C31" s="16">
        <f>+E24</f>
        <v>40.300555555555547</v>
      </c>
      <c r="D31" s="13"/>
      <c r="E31" s="16">
        <f t="shared" ref="E31:E32" si="4">+C31+B31</f>
        <v>161.20222222222219</v>
      </c>
    </row>
    <row r="32" spans="1:5" x14ac:dyDescent="0.25">
      <c r="A32" s="13" t="str">
        <f>+A25</f>
        <v>Faxineira lider</v>
      </c>
      <c r="B32" s="16">
        <f>+E18</f>
        <v>130.12906666666666</v>
      </c>
      <c r="C32" s="16">
        <f>+E25</f>
        <v>43.376355555555548</v>
      </c>
      <c r="D32" s="13"/>
      <c r="E32" s="16">
        <f t="shared" si="4"/>
        <v>173.50542222222219</v>
      </c>
    </row>
    <row r="34" spans="1:13" x14ac:dyDescent="0.25">
      <c r="A34" s="17" t="s">
        <v>26</v>
      </c>
      <c r="B34" s="17"/>
      <c r="C34" s="18"/>
      <c r="D34" s="18"/>
      <c r="E34" s="18"/>
    </row>
    <row r="35" spans="1:13" x14ac:dyDescent="0.25">
      <c r="A35" s="82" t="s">
        <v>27</v>
      </c>
      <c r="B35" s="82"/>
      <c r="C35" s="18"/>
      <c r="D35" s="18"/>
      <c r="E35" s="18"/>
    </row>
    <row r="36" spans="1:13" x14ac:dyDescent="0.25">
      <c r="A36" s="19" t="s">
        <v>28</v>
      </c>
      <c r="B36" s="20" t="s">
        <v>18</v>
      </c>
    </row>
    <row r="37" spans="1:13" x14ac:dyDescent="0.25">
      <c r="A37" s="13" t="s">
        <v>29</v>
      </c>
      <c r="B37" s="15">
        <v>0.2</v>
      </c>
    </row>
    <row r="38" spans="1:13" x14ac:dyDescent="0.25">
      <c r="A38" s="13" t="s">
        <v>30</v>
      </c>
      <c r="B38" s="15">
        <v>2.5000000000000001E-2</v>
      </c>
    </row>
    <row r="39" spans="1:13" x14ac:dyDescent="0.25">
      <c r="A39" s="13" t="s">
        <v>31</v>
      </c>
      <c r="B39" s="15">
        <v>4.4600000000000001E-2</v>
      </c>
    </row>
    <row r="40" spans="1:13" x14ac:dyDescent="0.25">
      <c r="A40" s="13" t="s">
        <v>32</v>
      </c>
      <c r="B40" s="15">
        <v>1.4999999999999999E-2</v>
      </c>
    </row>
    <row r="41" spans="1:13" x14ac:dyDescent="0.25">
      <c r="A41" s="13" t="s">
        <v>33</v>
      </c>
      <c r="B41" s="15">
        <v>0.01</v>
      </c>
    </row>
    <row r="42" spans="1:13" x14ac:dyDescent="0.25">
      <c r="A42" s="13" t="s">
        <v>34</v>
      </c>
      <c r="B42" s="15">
        <v>6.0000000000000001E-3</v>
      </c>
      <c r="M42">
        <v>63.84</v>
      </c>
    </row>
    <row r="43" spans="1:13" x14ac:dyDescent="0.25">
      <c r="A43" s="13" t="s">
        <v>35</v>
      </c>
      <c r="B43" s="15">
        <v>2E-3</v>
      </c>
      <c r="M43">
        <f>+M42/6</f>
        <v>10.64</v>
      </c>
    </row>
    <row r="44" spans="1:13" x14ac:dyDescent="0.25">
      <c r="A44" s="13" t="s">
        <v>36</v>
      </c>
      <c r="B44" s="15">
        <v>0.08</v>
      </c>
    </row>
    <row r="45" spans="1:13" x14ac:dyDescent="0.25">
      <c r="A45" s="13" t="s">
        <v>37</v>
      </c>
      <c r="B45" s="15">
        <f>SUM(B37:B44)</f>
        <v>0.38260000000000005</v>
      </c>
    </row>
    <row r="46" spans="1:13" x14ac:dyDescent="0.25">
      <c r="B46" s="21"/>
    </row>
    <row r="49" spans="1:5" x14ac:dyDescent="0.25">
      <c r="A49" s="95" t="s">
        <v>38</v>
      </c>
      <c r="B49" s="95"/>
      <c r="C49" s="95"/>
      <c r="D49" s="95"/>
      <c r="E49" s="95"/>
    </row>
    <row r="50" spans="1:5" x14ac:dyDescent="0.25">
      <c r="A50" s="9" t="s">
        <v>4</v>
      </c>
      <c r="B50" s="9" t="s">
        <v>39</v>
      </c>
      <c r="C50" s="9" t="s">
        <v>18</v>
      </c>
      <c r="D50" s="9"/>
      <c r="E50" s="9" t="s">
        <v>40</v>
      </c>
    </row>
    <row r="51" spans="1:5" x14ac:dyDescent="0.25">
      <c r="A51" s="13" t="str">
        <f>+A6</f>
        <v>Faxineira</v>
      </c>
      <c r="B51" s="16">
        <f>+E29+E6</f>
        <v>1549.1555555555556</v>
      </c>
      <c r="C51" s="22">
        <f>+$B$45-$B$44</f>
        <v>0.30260000000000004</v>
      </c>
      <c r="D51" s="13"/>
      <c r="E51" s="16">
        <f>+B51*C51</f>
        <v>468.77447111111115</v>
      </c>
    </row>
    <row r="52" spans="1:5" x14ac:dyDescent="0.25">
      <c r="A52" s="13" t="str">
        <f>+A7</f>
        <v>Faxineira WC</v>
      </c>
      <c r="B52" s="16">
        <f>+E30+E7</f>
        <v>2176.7111111111112</v>
      </c>
      <c r="C52" s="22">
        <f t="shared" ref="C52:C54" si="5">+$B$45-$B$44</f>
        <v>0.30260000000000004</v>
      </c>
      <c r="D52" s="13"/>
      <c r="E52" s="16">
        <f>+B52*C52</f>
        <v>658.67278222222228</v>
      </c>
    </row>
    <row r="53" spans="1:5" x14ac:dyDescent="0.25">
      <c r="A53" s="13" t="str">
        <f>+A8</f>
        <v>Limpador de vidros</v>
      </c>
      <c r="B53" s="16">
        <f>+E31+E8</f>
        <v>1612.0222222222221</v>
      </c>
      <c r="C53" s="22">
        <f t="shared" si="5"/>
        <v>0.30260000000000004</v>
      </c>
      <c r="D53" s="13"/>
      <c r="E53" s="16">
        <f t="shared" ref="E53:E54" si="6">+B53*C53</f>
        <v>487.79792444444445</v>
      </c>
    </row>
    <row r="54" spans="1:5" x14ac:dyDescent="0.25">
      <c r="A54" s="13" t="str">
        <f>+A9</f>
        <v>Faxineira lider</v>
      </c>
      <c r="B54" s="16">
        <f>+E32+E9</f>
        <v>1735.0542222222223</v>
      </c>
      <c r="C54" s="22">
        <f t="shared" si="5"/>
        <v>0.30260000000000004</v>
      </c>
      <c r="D54" s="13"/>
      <c r="E54" s="16">
        <f t="shared" si="6"/>
        <v>525.02740764444457</v>
      </c>
    </row>
    <row r="56" spans="1:5" x14ac:dyDescent="0.25">
      <c r="A56" s="95" t="s">
        <v>36</v>
      </c>
      <c r="B56" s="95"/>
      <c r="C56" s="95"/>
      <c r="D56" s="95"/>
      <c r="E56" s="95"/>
    </row>
    <row r="57" spans="1:5" x14ac:dyDescent="0.25">
      <c r="A57" s="9" t="s">
        <v>4</v>
      </c>
      <c r="B57" s="9" t="s">
        <v>39</v>
      </c>
      <c r="C57" s="9" t="s">
        <v>18</v>
      </c>
      <c r="D57" s="9"/>
      <c r="E57" s="9" t="s">
        <v>40</v>
      </c>
    </row>
    <row r="58" spans="1:5" x14ac:dyDescent="0.25">
      <c r="A58" s="13" t="str">
        <f>+A6</f>
        <v>Faxineira</v>
      </c>
      <c r="B58" s="16">
        <f>+B51</f>
        <v>1549.1555555555556</v>
      </c>
      <c r="C58" s="22">
        <f>+$B$44</f>
        <v>0.08</v>
      </c>
      <c r="D58" s="13"/>
      <c r="E58" s="16">
        <f>+B58*C58</f>
        <v>123.93244444444444</v>
      </c>
    </row>
    <row r="59" spans="1:5" x14ac:dyDescent="0.25">
      <c r="A59" s="13" t="str">
        <f>+A7</f>
        <v>Faxineira WC</v>
      </c>
      <c r="B59" s="16">
        <f>+B52</f>
        <v>2176.7111111111112</v>
      </c>
      <c r="C59" s="22">
        <f>+$B$44</f>
        <v>0.08</v>
      </c>
      <c r="D59" s="13"/>
      <c r="E59" s="16">
        <f>+B59*C59</f>
        <v>174.1368888888889</v>
      </c>
    </row>
    <row r="60" spans="1:5" x14ac:dyDescent="0.25">
      <c r="A60" s="13" t="str">
        <f>+A8</f>
        <v>Limpador de vidros</v>
      </c>
      <c r="B60" s="16">
        <f>+B53</f>
        <v>1612.0222222222221</v>
      </c>
      <c r="C60" s="22">
        <f>+C58</f>
        <v>0.08</v>
      </c>
      <c r="D60" s="13"/>
      <c r="E60" s="16">
        <f t="shared" ref="E60:E61" si="7">+B60*C60</f>
        <v>128.96177777777777</v>
      </c>
    </row>
    <row r="61" spans="1:5" x14ac:dyDescent="0.25">
      <c r="A61" s="13" t="str">
        <f>+A9</f>
        <v>Faxineira lider</v>
      </c>
      <c r="B61" s="16">
        <f>+B54</f>
        <v>1735.0542222222223</v>
      </c>
      <c r="C61" s="22">
        <f t="shared" ref="C61" si="8">+C60</f>
        <v>0.08</v>
      </c>
      <c r="D61" s="13"/>
      <c r="E61" s="16">
        <f t="shared" si="7"/>
        <v>138.80433777777779</v>
      </c>
    </row>
    <row r="63" spans="1:5" x14ac:dyDescent="0.25">
      <c r="A63" s="87" t="s">
        <v>41</v>
      </c>
      <c r="B63" s="88"/>
      <c r="C63" s="88"/>
      <c r="D63" s="88"/>
      <c r="E63" s="89"/>
    </row>
    <row r="64" spans="1:5" x14ac:dyDescent="0.25">
      <c r="A64" s="9" t="s">
        <v>4</v>
      </c>
      <c r="B64" s="9" t="s">
        <v>42</v>
      </c>
      <c r="C64" s="9" t="s">
        <v>36</v>
      </c>
      <c r="D64" s="9"/>
      <c r="E64" s="9" t="s">
        <v>25</v>
      </c>
    </row>
    <row r="65" spans="1:5" x14ac:dyDescent="0.25">
      <c r="A65" s="13" t="str">
        <f>+A58</f>
        <v>Faxineira</v>
      </c>
      <c r="B65" s="16">
        <f>+E51</f>
        <v>468.77447111111115</v>
      </c>
      <c r="C65" s="16">
        <f>+E58</f>
        <v>123.93244444444444</v>
      </c>
      <c r="D65" s="13"/>
      <c r="E65" s="16">
        <f>+C65+B65</f>
        <v>592.70691555555561</v>
      </c>
    </row>
    <row r="66" spans="1:5" x14ac:dyDescent="0.25">
      <c r="A66" s="13" t="str">
        <f>+A59</f>
        <v>Faxineira WC</v>
      </c>
      <c r="B66" s="16">
        <f>+E52</f>
        <v>658.67278222222228</v>
      </c>
      <c r="C66" s="16">
        <f>+E59</f>
        <v>174.1368888888889</v>
      </c>
      <c r="D66" s="13"/>
      <c r="E66" s="16">
        <f>+C66+B66</f>
        <v>832.80967111111113</v>
      </c>
    </row>
    <row r="67" spans="1:5" x14ac:dyDescent="0.25">
      <c r="A67" s="13" t="str">
        <f>+A60</f>
        <v>Limpador de vidros</v>
      </c>
      <c r="B67" s="16">
        <f>+E53</f>
        <v>487.79792444444445</v>
      </c>
      <c r="C67" s="16">
        <f>+E60</f>
        <v>128.96177777777777</v>
      </c>
      <c r="D67" s="13"/>
      <c r="E67" s="16">
        <f t="shared" ref="E67:E68" si="9">+C67+B67</f>
        <v>616.75970222222224</v>
      </c>
    </row>
    <row r="68" spans="1:5" x14ac:dyDescent="0.25">
      <c r="A68" s="13" t="str">
        <f>+A61</f>
        <v>Faxineira lider</v>
      </c>
      <c r="B68" s="16">
        <f>+E54</f>
        <v>525.02740764444457</v>
      </c>
      <c r="C68" s="16">
        <f>+E61</f>
        <v>138.80433777777779</v>
      </c>
      <c r="D68" s="13"/>
      <c r="E68" s="16">
        <f t="shared" si="9"/>
        <v>663.83174542222241</v>
      </c>
    </row>
    <row r="70" spans="1:5" x14ac:dyDescent="0.25">
      <c r="A70" s="96" t="s">
        <v>43</v>
      </c>
      <c r="B70" s="97"/>
      <c r="C70" s="97"/>
      <c r="D70" s="97"/>
      <c r="E70" s="97"/>
    </row>
    <row r="71" spans="1:5" x14ac:dyDescent="0.25">
      <c r="A71" s="18" t="s">
        <v>44</v>
      </c>
    </row>
    <row r="72" spans="1:5" x14ac:dyDescent="0.25">
      <c r="A72" s="9" t="s">
        <v>4</v>
      </c>
      <c r="B72" s="9" t="s">
        <v>45</v>
      </c>
      <c r="C72" s="9" t="s">
        <v>46</v>
      </c>
      <c r="D72" s="9" t="s">
        <v>47</v>
      </c>
      <c r="E72" s="9" t="s">
        <v>48</v>
      </c>
    </row>
    <row r="73" spans="1:5" x14ac:dyDescent="0.25">
      <c r="A73" s="13" t="str">
        <f>+A65</f>
        <v>Faxineira</v>
      </c>
      <c r="B73" s="16">
        <v>4.4000000000000004</v>
      </c>
      <c r="C73" s="23">
        <v>2</v>
      </c>
      <c r="D73" s="23">
        <v>22</v>
      </c>
      <c r="E73" s="16">
        <f>+B73*C73*D73</f>
        <v>193.60000000000002</v>
      </c>
    </row>
    <row r="74" spans="1:5" x14ac:dyDescent="0.25">
      <c r="A74" s="13" t="str">
        <f>+A66</f>
        <v>Faxineira WC</v>
      </c>
      <c r="B74" s="16">
        <f>+B73</f>
        <v>4.4000000000000004</v>
      </c>
      <c r="C74" s="23">
        <v>2</v>
      </c>
      <c r="D74" s="23">
        <v>22</v>
      </c>
      <c r="E74" s="16">
        <f>+B74*C74*D74</f>
        <v>193.60000000000002</v>
      </c>
    </row>
    <row r="75" spans="1:5" x14ac:dyDescent="0.25">
      <c r="A75" s="13" t="str">
        <f>+A67</f>
        <v>Limpador de vidros</v>
      </c>
      <c r="B75" s="16">
        <f>+B73</f>
        <v>4.4000000000000004</v>
      </c>
      <c r="C75" s="23">
        <v>2</v>
      </c>
      <c r="D75" s="23">
        <v>22</v>
      </c>
      <c r="E75" s="16">
        <f t="shared" ref="E75:E76" si="10">+B75*C75*D75</f>
        <v>193.60000000000002</v>
      </c>
    </row>
    <row r="76" spans="1:5" x14ac:dyDescent="0.25">
      <c r="A76" s="13" t="str">
        <f>+A68</f>
        <v>Faxineira lider</v>
      </c>
      <c r="B76" s="16">
        <f>+B73</f>
        <v>4.4000000000000004</v>
      </c>
      <c r="C76" s="23">
        <v>2</v>
      </c>
      <c r="D76" s="23">
        <v>22</v>
      </c>
      <c r="E76" s="16">
        <f t="shared" si="10"/>
        <v>193.60000000000002</v>
      </c>
    </row>
    <row r="78" spans="1:5" x14ac:dyDescent="0.25">
      <c r="A78" s="18" t="s">
        <v>49</v>
      </c>
    </row>
    <row r="79" spans="1:5" x14ac:dyDescent="0.25">
      <c r="A79" s="9" t="s">
        <v>4</v>
      </c>
      <c r="B79" s="9" t="s">
        <v>39</v>
      </c>
      <c r="C79" s="9" t="s">
        <v>50</v>
      </c>
      <c r="D79" s="9"/>
      <c r="E79" s="9" t="s">
        <v>51</v>
      </c>
    </row>
    <row r="80" spans="1:5" x14ac:dyDescent="0.25">
      <c r="A80" s="13" t="str">
        <f>+A73</f>
        <v>Faxineira</v>
      </c>
      <c r="B80" s="16">
        <f>+B6</f>
        <v>1394.24</v>
      </c>
      <c r="C80" s="15">
        <v>0.06</v>
      </c>
      <c r="D80" s="13"/>
      <c r="E80" s="14">
        <f>+B80*C80</f>
        <v>83.654399999999995</v>
      </c>
    </row>
    <row r="81" spans="1:5" x14ac:dyDescent="0.25">
      <c r="A81" s="13" t="str">
        <f>+A74</f>
        <v>Faxineira WC</v>
      </c>
      <c r="B81" s="16">
        <f t="shared" ref="B81:B83" si="11">+B7</f>
        <v>1394.24</v>
      </c>
      <c r="C81" s="15">
        <v>0.06</v>
      </c>
      <c r="D81" s="13"/>
      <c r="E81" s="14">
        <f>+B81*C81</f>
        <v>83.654399999999995</v>
      </c>
    </row>
    <row r="82" spans="1:5" x14ac:dyDescent="0.25">
      <c r="A82" s="13" t="str">
        <f>+A75</f>
        <v>Limpador de vidros</v>
      </c>
      <c r="B82" s="16">
        <f t="shared" si="11"/>
        <v>1450.82</v>
      </c>
      <c r="C82" s="15">
        <v>0.06</v>
      </c>
      <c r="D82" s="13"/>
      <c r="E82" s="14">
        <f t="shared" ref="E82:E83" si="12">+B82*C82</f>
        <v>87.049199999999999</v>
      </c>
    </row>
    <row r="83" spans="1:5" x14ac:dyDescent="0.25">
      <c r="A83" s="13" t="str">
        <f>+A76</f>
        <v>Faxineira lider</v>
      </c>
      <c r="B83" s="24">
        <f t="shared" si="11"/>
        <v>1394.24</v>
      </c>
      <c r="C83" s="15">
        <v>0.06</v>
      </c>
      <c r="D83" s="13"/>
      <c r="E83" s="14">
        <f t="shared" si="12"/>
        <v>83.654399999999995</v>
      </c>
    </row>
    <row r="85" spans="1:5" x14ac:dyDescent="0.25">
      <c r="A85" s="18" t="s">
        <v>52</v>
      </c>
    </row>
    <row r="86" spans="1:5" x14ac:dyDescent="0.25">
      <c r="A86" s="9" t="s">
        <v>4</v>
      </c>
      <c r="B86" s="9" t="s">
        <v>53</v>
      </c>
      <c r="C86" s="9" t="s">
        <v>50</v>
      </c>
      <c r="D86" s="9"/>
      <c r="E86" s="9" t="s">
        <v>54</v>
      </c>
    </row>
    <row r="87" spans="1:5" x14ac:dyDescent="0.25">
      <c r="A87" s="13" t="str">
        <f>+A80</f>
        <v>Faxineira</v>
      </c>
      <c r="B87" s="16">
        <f>+E73</f>
        <v>193.60000000000002</v>
      </c>
      <c r="C87" s="16">
        <f>+E80</f>
        <v>83.654399999999995</v>
      </c>
      <c r="D87" s="13"/>
      <c r="E87" s="16">
        <f>+B87-C87</f>
        <v>109.94560000000003</v>
      </c>
    </row>
    <row r="88" spans="1:5" x14ac:dyDescent="0.25">
      <c r="A88" s="13" t="str">
        <f>+A81</f>
        <v>Faxineira WC</v>
      </c>
      <c r="B88" s="16">
        <f>+E74</f>
        <v>193.60000000000002</v>
      </c>
      <c r="C88" s="16">
        <f>+E81</f>
        <v>83.654399999999995</v>
      </c>
      <c r="D88" s="13"/>
      <c r="E88" s="16">
        <f>+B88-C88</f>
        <v>109.94560000000003</v>
      </c>
    </row>
    <row r="89" spans="1:5" x14ac:dyDescent="0.25">
      <c r="A89" s="13" t="str">
        <f>+A82</f>
        <v>Limpador de vidros</v>
      </c>
      <c r="B89" s="16">
        <f>+E75</f>
        <v>193.60000000000002</v>
      </c>
      <c r="C89" s="16">
        <f>+E82</f>
        <v>87.049199999999999</v>
      </c>
      <c r="D89" s="13"/>
      <c r="E89" s="16">
        <f t="shared" ref="E89:E90" si="13">+B89-C89</f>
        <v>106.55080000000002</v>
      </c>
    </row>
    <row r="90" spans="1:5" x14ac:dyDescent="0.25">
      <c r="A90" s="13" t="str">
        <f>+A83</f>
        <v>Faxineira lider</v>
      </c>
      <c r="B90" s="16">
        <f>+E76</f>
        <v>193.60000000000002</v>
      </c>
      <c r="C90" s="16">
        <f>+E83</f>
        <v>83.654399999999995</v>
      </c>
      <c r="D90" s="13"/>
      <c r="E90" s="16">
        <f t="shared" si="13"/>
        <v>109.94560000000003</v>
      </c>
    </row>
    <row r="93" spans="1:5" x14ac:dyDescent="0.25">
      <c r="A93" s="18" t="s">
        <v>55</v>
      </c>
    </row>
    <row r="94" spans="1:5" x14ac:dyDescent="0.25">
      <c r="A94" s="9" t="s">
        <v>4</v>
      </c>
      <c r="B94" s="9" t="s">
        <v>56</v>
      </c>
      <c r="C94" s="9" t="s">
        <v>57</v>
      </c>
      <c r="D94" s="9"/>
      <c r="E94" s="9" t="s">
        <v>40</v>
      </c>
    </row>
    <row r="95" spans="1:5" x14ac:dyDescent="0.25">
      <c r="A95" s="13" t="str">
        <f>+A87</f>
        <v>Faxineira</v>
      </c>
      <c r="B95" s="25">
        <v>26.14</v>
      </c>
      <c r="C95" s="13">
        <v>22</v>
      </c>
      <c r="D95" s="13"/>
      <c r="E95" s="14">
        <f>+C95*B95</f>
        <v>575.08000000000004</v>
      </c>
    </row>
    <row r="96" spans="1:5" x14ac:dyDescent="0.25">
      <c r="A96" s="13" t="str">
        <f>+A88</f>
        <v>Faxineira WC</v>
      </c>
      <c r="B96" s="25">
        <f>+B95</f>
        <v>26.14</v>
      </c>
      <c r="C96" s="13">
        <v>22</v>
      </c>
      <c r="D96" s="13"/>
      <c r="E96" s="14">
        <f>+C96*B96</f>
        <v>575.08000000000004</v>
      </c>
    </row>
    <row r="97" spans="1:5" x14ac:dyDescent="0.25">
      <c r="A97" s="13" t="str">
        <f>+A89</f>
        <v>Limpador de vidros</v>
      </c>
      <c r="B97" s="25">
        <f>+B96</f>
        <v>26.14</v>
      </c>
      <c r="C97" s="13">
        <v>22</v>
      </c>
      <c r="D97" s="13"/>
      <c r="E97" s="14">
        <f t="shared" ref="E97:E98" si="14">+C97*B97</f>
        <v>575.08000000000004</v>
      </c>
    </row>
    <row r="98" spans="1:5" x14ac:dyDescent="0.25">
      <c r="A98" s="13" t="str">
        <f>+A90</f>
        <v>Faxineira lider</v>
      </c>
      <c r="B98" s="25">
        <f>+B97</f>
        <v>26.14</v>
      </c>
      <c r="C98" s="13">
        <v>22</v>
      </c>
      <c r="D98" s="13"/>
      <c r="E98" s="14">
        <f t="shared" si="14"/>
        <v>575.08000000000004</v>
      </c>
    </row>
    <row r="100" spans="1:5" x14ac:dyDescent="0.25">
      <c r="A100" s="18" t="s">
        <v>58</v>
      </c>
    </row>
    <row r="101" spans="1:5" x14ac:dyDescent="0.25">
      <c r="A101" s="9" t="s">
        <v>4</v>
      </c>
      <c r="B101" s="9" t="s">
        <v>39</v>
      </c>
      <c r="C101" s="9" t="s">
        <v>18</v>
      </c>
      <c r="D101" s="9"/>
      <c r="E101" s="9" t="s">
        <v>51</v>
      </c>
    </row>
    <row r="102" spans="1:5" x14ac:dyDescent="0.25">
      <c r="A102" s="13" t="str">
        <f>+A95</f>
        <v>Faxineira</v>
      </c>
      <c r="B102" s="25">
        <f>+E95</f>
        <v>575.08000000000004</v>
      </c>
      <c r="C102" s="26">
        <v>0.2</v>
      </c>
      <c r="D102" s="13"/>
      <c r="E102" s="14">
        <f>+B102*C102</f>
        <v>115.01600000000002</v>
      </c>
    </row>
    <row r="103" spans="1:5" x14ac:dyDescent="0.25">
      <c r="A103" s="13" t="str">
        <f>+A96</f>
        <v>Faxineira WC</v>
      </c>
      <c r="B103" s="25">
        <f>+E96</f>
        <v>575.08000000000004</v>
      </c>
      <c r="C103" s="26">
        <v>0.2</v>
      </c>
      <c r="D103" s="13"/>
      <c r="E103" s="14">
        <f>+B103*C103</f>
        <v>115.01600000000002</v>
      </c>
    </row>
    <row r="104" spans="1:5" x14ac:dyDescent="0.25">
      <c r="A104" s="13" t="str">
        <f>+A97</f>
        <v>Limpador de vidros</v>
      </c>
      <c r="B104" s="25">
        <f>+E97</f>
        <v>575.08000000000004</v>
      </c>
      <c r="C104" s="26">
        <v>0.2</v>
      </c>
      <c r="D104" s="13"/>
      <c r="E104" s="14">
        <f t="shared" ref="E104:E105" si="15">+B104*C104</f>
        <v>115.01600000000002</v>
      </c>
    </row>
    <row r="105" spans="1:5" x14ac:dyDescent="0.25">
      <c r="A105" s="13" t="str">
        <f>+A98</f>
        <v>Faxineira lider</v>
      </c>
      <c r="B105" s="25">
        <f>+E98</f>
        <v>575.08000000000004</v>
      </c>
      <c r="C105" s="26">
        <v>0.2</v>
      </c>
      <c r="D105" s="13"/>
      <c r="E105" s="14">
        <f t="shared" si="15"/>
        <v>115.01600000000002</v>
      </c>
    </row>
    <row r="107" spans="1:5" x14ac:dyDescent="0.25">
      <c r="A107" s="18" t="s">
        <v>59</v>
      </c>
    </row>
    <row r="108" spans="1:5" x14ac:dyDescent="0.25">
      <c r="A108" s="9" t="s">
        <v>4</v>
      </c>
      <c r="B108" s="9" t="s">
        <v>53</v>
      </c>
      <c r="C108" s="9" t="s">
        <v>50</v>
      </c>
      <c r="D108" s="9"/>
      <c r="E108" s="9" t="s">
        <v>54</v>
      </c>
    </row>
    <row r="109" spans="1:5" x14ac:dyDescent="0.25">
      <c r="A109" s="13" t="str">
        <f>+A102</f>
        <v>Faxineira</v>
      </c>
      <c r="B109" s="16">
        <f>+E95</f>
        <v>575.08000000000004</v>
      </c>
      <c r="C109" s="16">
        <f>+E102</f>
        <v>115.01600000000002</v>
      </c>
      <c r="D109" s="13"/>
      <c r="E109" s="16">
        <f>+B109-C109</f>
        <v>460.06400000000002</v>
      </c>
    </row>
    <row r="110" spans="1:5" x14ac:dyDescent="0.25">
      <c r="A110" s="13" t="str">
        <f>+A103</f>
        <v>Faxineira WC</v>
      </c>
      <c r="B110" s="16">
        <f>+E96</f>
        <v>575.08000000000004</v>
      </c>
      <c r="C110" s="16">
        <f>+E103</f>
        <v>115.01600000000002</v>
      </c>
      <c r="D110" s="13"/>
      <c r="E110" s="16">
        <f>+B110-C110</f>
        <v>460.06400000000002</v>
      </c>
    </row>
    <row r="111" spans="1:5" x14ac:dyDescent="0.25">
      <c r="A111" s="13" t="str">
        <f>+A104</f>
        <v>Limpador de vidros</v>
      </c>
      <c r="B111" s="16">
        <f>+E97</f>
        <v>575.08000000000004</v>
      </c>
      <c r="C111" s="16">
        <f>+E104</f>
        <v>115.01600000000002</v>
      </c>
      <c r="D111" s="13"/>
      <c r="E111" s="16">
        <f t="shared" ref="E111:E112" si="16">+B111-C111</f>
        <v>460.06400000000002</v>
      </c>
    </row>
    <row r="112" spans="1:5" x14ac:dyDescent="0.25">
      <c r="A112" s="13" t="str">
        <f>+A105</f>
        <v>Faxineira lider</v>
      </c>
      <c r="B112" s="16">
        <f>+E98</f>
        <v>575.08000000000004</v>
      </c>
      <c r="C112" s="16">
        <f>+E105</f>
        <v>115.01600000000002</v>
      </c>
      <c r="D112" s="13"/>
      <c r="E112" s="16">
        <f t="shared" si="16"/>
        <v>460.06400000000002</v>
      </c>
    </row>
    <row r="114" spans="1:5" x14ac:dyDescent="0.25">
      <c r="A114" s="18" t="s">
        <v>60</v>
      </c>
    </row>
    <row r="115" spans="1:5" x14ac:dyDescent="0.25">
      <c r="A115" s="9" t="s">
        <v>61</v>
      </c>
      <c r="B115" s="9" t="s">
        <v>19</v>
      </c>
    </row>
    <row r="116" spans="1:5" x14ac:dyDescent="0.25">
      <c r="A116" s="13" t="str">
        <f>+A109</f>
        <v>Faxineira</v>
      </c>
      <c r="B116" s="14">
        <v>44.09</v>
      </c>
    </row>
    <row r="117" spans="1:5" x14ac:dyDescent="0.25">
      <c r="A117" s="13" t="str">
        <f>+A110</f>
        <v>Faxineira WC</v>
      </c>
      <c r="B117" s="14">
        <f>+B116</f>
        <v>44.09</v>
      </c>
    </row>
    <row r="118" spans="1:5" x14ac:dyDescent="0.25">
      <c r="A118" s="13" t="str">
        <f>+A111</f>
        <v>Limpador de vidros</v>
      </c>
      <c r="B118" s="14">
        <f>+B116</f>
        <v>44.09</v>
      </c>
    </row>
    <row r="119" spans="1:5" x14ac:dyDescent="0.25">
      <c r="A119" s="13" t="str">
        <f>+A112</f>
        <v>Faxineira lider</v>
      </c>
      <c r="B119" s="14">
        <f>+B116</f>
        <v>44.09</v>
      </c>
    </row>
    <row r="121" spans="1:5" x14ac:dyDescent="0.25">
      <c r="A121" s="87" t="s">
        <v>62</v>
      </c>
      <c r="B121" s="88"/>
      <c r="C121" s="88"/>
      <c r="D121" s="88"/>
      <c r="E121" s="89"/>
    </row>
    <row r="122" spans="1:5" x14ac:dyDescent="0.25">
      <c r="A122" s="9" t="s">
        <v>4</v>
      </c>
      <c r="B122" s="9" t="s">
        <v>63</v>
      </c>
      <c r="C122" s="9" t="s">
        <v>64</v>
      </c>
      <c r="D122" s="9" t="s">
        <v>65</v>
      </c>
      <c r="E122" s="9" t="s">
        <v>25</v>
      </c>
    </row>
    <row r="123" spans="1:5" x14ac:dyDescent="0.25">
      <c r="A123" s="13" t="str">
        <f>+A116</f>
        <v>Faxineira</v>
      </c>
      <c r="B123" s="14">
        <f>+E87</f>
        <v>109.94560000000003</v>
      </c>
      <c r="C123" s="14">
        <f>+E109</f>
        <v>460.06400000000002</v>
      </c>
      <c r="D123" s="14">
        <f>+B116</f>
        <v>44.09</v>
      </c>
      <c r="E123" s="14">
        <f>SUM(B123:D123)</f>
        <v>614.09960000000012</v>
      </c>
    </row>
    <row r="124" spans="1:5" x14ac:dyDescent="0.25">
      <c r="A124" s="13" t="str">
        <f>+A117</f>
        <v>Faxineira WC</v>
      </c>
      <c r="B124" s="14">
        <f>+E88</f>
        <v>109.94560000000003</v>
      </c>
      <c r="C124" s="14">
        <f>+E110</f>
        <v>460.06400000000002</v>
      </c>
      <c r="D124" s="14">
        <f>+B117</f>
        <v>44.09</v>
      </c>
      <c r="E124" s="14">
        <f>SUM(B124:D124)</f>
        <v>614.09960000000012</v>
      </c>
    </row>
    <row r="125" spans="1:5" x14ac:dyDescent="0.25">
      <c r="A125" s="13" t="str">
        <f>+A118</f>
        <v>Limpador de vidros</v>
      </c>
      <c r="B125" s="14">
        <f>+E89</f>
        <v>106.55080000000002</v>
      </c>
      <c r="C125" s="14">
        <f>+E111</f>
        <v>460.06400000000002</v>
      </c>
      <c r="D125" s="14">
        <f>+B118</f>
        <v>44.09</v>
      </c>
      <c r="E125" s="14">
        <f t="shared" ref="E125:E126" si="17">SUM(B125:D125)</f>
        <v>610.70480000000009</v>
      </c>
    </row>
    <row r="126" spans="1:5" x14ac:dyDescent="0.25">
      <c r="A126" s="13" t="str">
        <f>+A119</f>
        <v>Faxineira lider</v>
      </c>
      <c r="B126" s="14">
        <f>+E90</f>
        <v>109.94560000000003</v>
      </c>
      <c r="C126" s="14">
        <f>+E112</f>
        <v>460.06400000000002</v>
      </c>
      <c r="D126" s="14">
        <f>+B119</f>
        <v>44.09</v>
      </c>
      <c r="E126" s="14">
        <f t="shared" si="17"/>
        <v>614.09960000000012</v>
      </c>
    </row>
    <row r="127" spans="1:5" x14ac:dyDescent="0.25">
      <c r="A127" t="s">
        <v>66</v>
      </c>
    </row>
    <row r="128" spans="1:5" x14ac:dyDescent="0.25">
      <c r="A128" t="s">
        <v>67</v>
      </c>
    </row>
    <row r="129" spans="1:5" x14ac:dyDescent="0.25">
      <c r="A129" t="s">
        <v>68</v>
      </c>
    </row>
    <row r="131" spans="1:5" x14ac:dyDescent="0.25">
      <c r="A131" s="80" t="s">
        <v>69</v>
      </c>
      <c r="B131" s="80"/>
      <c r="C131" s="80"/>
      <c r="D131" s="80"/>
      <c r="E131" s="80"/>
    </row>
    <row r="132" spans="1:5" x14ac:dyDescent="0.25">
      <c r="A132" s="17" t="s">
        <v>4</v>
      </c>
      <c r="B132" s="9" t="s">
        <v>70</v>
      </c>
      <c r="C132" s="9" t="s">
        <v>71</v>
      </c>
      <c r="D132" s="9" t="s">
        <v>72</v>
      </c>
      <c r="E132" s="9" t="s">
        <v>25</v>
      </c>
    </row>
    <row r="133" spans="1:5" x14ac:dyDescent="0.25">
      <c r="A133" s="13" t="str">
        <f>+A123</f>
        <v>Faxineira</v>
      </c>
      <c r="B133" s="16">
        <f>+E29</f>
        <v>154.91555555555556</v>
      </c>
      <c r="C133" s="16">
        <f>+E65</f>
        <v>592.70691555555561</v>
      </c>
      <c r="D133" s="16">
        <f>E123</f>
        <v>614.09960000000012</v>
      </c>
      <c r="E133" s="16">
        <f>SUM(B133:D133)</f>
        <v>1361.7220711111113</v>
      </c>
    </row>
    <row r="134" spans="1:5" x14ac:dyDescent="0.25">
      <c r="A134" s="13" t="str">
        <f>+A124</f>
        <v>Faxineira WC</v>
      </c>
      <c r="B134" s="16">
        <f>+E30</f>
        <v>217.67111111111109</v>
      </c>
      <c r="C134" s="16">
        <f>+E66</f>
        <v>832.80967111111113</v>
      </c>
      <c r="D134" s="16">
        <f>E124</f>
        <v>614.09960000000012</v>
      </c>
      <c r="E134" s="16">
        <f>SUM(B134:D134)</f>
        <v>1664.5803822222224</v>
      </c>
    </row>
    <row r="135" spans="1:5" x14ac:dyDescent="0.25">
      <c r="A135" s="13" t="str">
        <f>+A125</f>
        <v>Limpador de vidros</v>
      </c>
      <c r="B135" s="16">
        <f>+E31</f>
        <v>161.20222222222219</v>
      </c>
      <c r="C135" s="16">
        <f>+E67</f>
        <v>616.75970222222224</v>
      </c>
      <c r="D135" s="16">
        <f>E125</f>
        <v>610.70480000000009</v>
      </c>
      <c r="E135" s="16">
        <f t="shared" ref="E135:E136" si="18">SUM(B135:D135)</f>
        <v>1388.6667244444445</v>
      </c>
    </row>
    <row r="136" spans="1:5" x14ac:dyDescent="0.25">
      <c r="A136" s="13" t="str">
        <f>+A126</f>
        <v>Faxineira lider</v>
      </c>
      <c r="B136" s="16">
        <f>+E32</f>
        <v>173.50542222222219</v>
      </c>
      <c r="C136" s="16">
        <f>+E68</f>
        <v>663.83174542222241</v>
      </c>
      <c r="D136" s="16">
        <f>E126</f>
        <v>614.09960000000012</v>
      </c>
      <c r="E136" s="16">
        <f t="shared" si="18"/>
        <v>1451.4367676444449</v>
      </c>
    </row>
    <row r="138" spans="1:5" x14ac:dyDescent="0.25">
      <c r="A138" s="82" t="s">
        <v>73</v>
      </c>
      <c r="B138" s="82"/>
      <c r="C138" s="82"/>
      <c r="D138" s="82"/>
      <c r="E138" s="82"/>
    </row>
    <row r="139" spans="1:5" x14ac:dyDescent="0.25">
      <c r="A139" t="s">
        <v>74</v>
      </c>
    </row>
    <row r="140" spans="1:5" x14ac:dyDescent="0.25">
      <c r="A140" t="s">
        <v>75</v>
      </c>
    </row>
    <row r="141" spans="1:5" x14ac:dyDescent="0.25">
      <c r="A141" t="s">
        <v>76</v>
      </c>
    </row>
    <row r="142" spans="1:5" x14ac:dyDescent="0.25">
      <c r="A142" t="s">
        <v>77</v>
      </c>
    </row>
    <row r="143" spans="1:5" x14ac:dyDescent="0.25">
      <c r="A143" t="s">
        <v>78</v>
      </c>
    </row>
    <row r="144" spans="1:5" x14ac:dyDescent="0.25">
      <c r="A144" t="s">
        <v>79</v>
      </c>
    </row>
    <row r="146" spans="1:5" x14ac:dyDescent="0.25">
      <c r="A146" s="9" t="s">
        <v>80</v>
      </c>
      <c r="B146" s="9" t="s">
        <v>81</v>
      </c>
    </row>
    <row r="147" spans="1:5" x14ac:dyDescent="0.25">
      <c r="A147" s="13" t="s">
        <v>82</v>
      </c>
      <c r="B147" s="15">
        <v>0.65949999999999998</v>
      </c>
    </row>
    <row r="148" spans="1:5" x14ac:dyDescent="0.25">
      <c r="A148" s="13" t="s">
        <v>83</v>
      </c>
      <c r="B148" s="15">
        <v>1.1599999999999999E-2</v>
      </c>
    </row>
    <row r="149" spans="1:5" x14ac:dyDescent="0.25">
      <c r="A149" s="13" t="s">
        <v>84</v>
      </c>
      <c r="B149" s="15">
        <v>0.32900000000000001</v>
      </c>
    </row>
    <row r="151" spans="1:5" x14ac:dyDescent="0.25">
      <c r="A151" t="s">
        <v>85</v>
      </c>
    </row>
    <row r="152" spans="1:5" x14ac:dyDescent="0.25">
      <c r="A152" t="s">
        <v>86</v>
      </c>
    </row>
    <row r="153" spans="1:5" x14ac:dyDescent="0.25">
      <c r="A153" s="9" t="s">
        <v>80</v>
      </c>
      <c r="B153" s="9" t="s">
        <v>81</v>
      </c>
    </row>
    <row r="154" spans="1:5" x14ac:dyDescent="0.25">
      <c r="A154" s="13" t="s">
        <v>87</v>
      </c>
      <c r="B154" s="15">
        <v>0.16489999999999999</v>
      </c>
    </row>
    <row r="155" spans="1:5" x14ac:dyDescent="0.25">
      <c r="A155" s="13" t="s">
        <v>88</v>
      </c>
      <c r="B155" s="15">
        <f>+B154</f>
        <v>0.16489999999999999</v>
      </c>
    </row>
    <row r="156" spans="1:5" x14ac:dyDescent="0.25">
      <c r="B156" s="21"/>
    </row>
    <row r="158" spans="1:5" x14ac:dyDescent="0.25">
      <c r="A158" s="87" t="s">
        <v>75</v>
      </c>
      <c r="B158" s="88"/>
      <c r="C158" s="88"/>
      <c r="D158" s="88"/>
      <c r="E158" s="89"/>
    </row>
    <row r="159" spans="1:5" x14ac:dyDescent="0.25">
      <c r="A159" s="9" t="s">
        <v>4</v>
      </c>
      <c r="B159" s="9" t="s">
        <v>17</v>
      </c>
      <c r="C159" s="9" t="s">
        <v>89</v>
      </c>
      <c r="D159" s="9"/>
      <c r="E159" s="9" t="s">
        <v>19</v>
      </c>
    </row>
    <row r="160" spans="1:5" x14ac:dyDescent="0.25">
      <c r="A160" s="13" t="str">
        <f>+A133</f>
        <v>Faxineira</v>
      </c>
      <c r="B160" s="16">
        <f>+E6+E133-B65</f>
        <v>2287.1875999999997</v>
      </c>
      <c r="C160" s="13">
        <v>12</v>
      </c>
      <c r="D160" s="13"/>
      <c r="E160" s="14">
        <f>+B160/C160</f>
        <v>190.59896666666666</v>
      </c>
    </row>
    <row r="161" spans="1:5" x14ac:dyDescent="0.25">
      <c r="A161" s="13" t="str">
        <f>+A134</f>
        <v>Faxineira WC</v>
      </c>
      <c r="B161" s="16">
        <f>+E7+E134-B66</f>
        <v>2964.9476</v>
      </c>
      <c r="C161" s="13">
        <v>12</v>
      </c>
      <c r="D161" s="13"/>
      <c r="E161" s="14">
        <f>+B161/C161</f>
        <v>247.07896666666667</v>
      </c>
    </row>
    <row r="162" spans="1:5" x14ac:dyDescent="0.25">
      <c r="A162" s="13" t="str">
        <f>+A135</f>
        <v>Limpador de vidros</v>
      </c>
      <c r="B162" s="16">
        <f>+E8+E135-B67</f>
        <v>2351.6887999999999</v>
      </c>
      <c r="C162" s="13">
        <v>12</v>
      </c>
      <c r="D162" s="13"/>
      <c r="E162" s="14">
        <f t="shared" ref="E162:E163" si="19">+B162/C162</f>
        <v>195.97406666666666</v>
      </c>
    </row>
    <row r="163" spans="1:5" x14ac:dyDescent="0.25">
      <c r="A163" s="13" t="str">
        <f>+A136</f>
        <v>Faxineira lider</v>
      </c>
      <c r="B163" s="16">
        <f>+E9+E136-B68</f>
        <v>2487.9581600000001</v>
      </c>
      <c r="C163" s="13">
        <v>12</v>
      </c>
      <c r="D163" s="13"/>
      <c r="E163" s="14">
        <f t="shared" si="19"/>
        <v>207.32984666666667</v>
      </c>
    </row>
    <row r="164" spans="1:5" x14ac:dyDescent="0.25">
      <c r="A164" t="s">
        <v>90</v>
      </c>
    </row>
    <row r="168" spans="1:5" x14ac:dyDescent="0.25">
      <c r="A168" s="87" t="s">
        <v>91</v>
      </c>
      <c r="B168" s="88"/>
      <c r="C168" s="88"/>
      <c r="D168" s="88"/>
      <c r="E168" s="89"/>
    </row>
    <row r="169" spans="1:5" x14ac:dyDescent="0.25">
      <c r="A169" s="9" t="s">
        <v>4</v>
      </c>
      <c r="B169" s="9" t="s">
        <v>17</v>
      </c>
      <c r="C169" s="9" t="s">
        <v>18</v>
      </c>
      <c r="D169" s="9" t="s">
        <v>92</v>
      </c>
      <c r="E169" s="9" t="s">
        <v>19</v>
      </c>
    </row>
    <row r="170" spans="1:5" x14ac:dyDescent="0.25">
      <c r="A170" s="13" t="str">
        <f>+A160</f>
        <v>Faxineira</v>
      </c>
      <c r="B170" s="16">
        <f>+E6+E29</f>
        <v>1549.1555555555556</v>
      </c>
      <c r="C170" s="26">
        <v>0.08</v>
      </c>
      <c r="D170" s="26">
        <v>0.5</v>
      </c>
      <c r="E170" s="14">
        <f>+B170*C170*D170</f>
        <v>61.966222222222221</v>
      </c>
    </row>
    <row r="171" spans="1:5" x14ac:dyDescent="0.25">
      <c r="A171" s="13" t="str">
        <f>+A161</f>
        <v>Faxineira WC</v>
      </c>
      <c r="B171" s="16">
        <f>+E7+E30</f>
        <v>2176.7111111111112</v>
      </c>
      <c r="C171" s="26">
        <v>0.08</v>
      </c>
      <c r="D171" s="26">
        <v>0.5</v>
      </c>
      <c r="E171" s="14">
        <f>+B171*C171*D171</f>
        <v>87.068444444444452</v>
      </c>
    </row>
    <row r="172" spans="1:5" x14ac:dyDescent="0.25">
      <c r="A172" s="13" t="str">
        <f>+A162</f>
        <v>Limpador de vidros</v>
      </c>
      <c r="B172" s="16">
        <f>+E8+E31</f>
        <v>1612.0222222222221</v>
      </c>
      <c r="C172" s="26">
        <v>0.08</v>
      </c>
      <c r="D172" s="26">
        <v>0.5</v>
      </c>
      <c r="E172" s="14">
        <f t="shared" ref="E172:E173" si="20">+B172*C172*D172</f>
        <v>64.480888888888884</v>
      </c>
    </row>
    <row r="173" spans="1:5" x14ac:dyDescent="0.25">
      <c r="A173" s="13" t="str">
        <f>+A163</f>
        <v>Faxineira lider</v>
      </c>
      <c r="B173" s="16">
        <f>+E9+E32</f>
        <v>1735.0542222222223</v>
      </c>
      <c r="C173" s="26">
        <v>0.08</v>
      </c>
      <c r="D173" s="26">
        <v>0.5</v>
      </c>
      <c r="E173" s="14">
        <f t="shared" si="20"/>
        <v>69.402168888888895</v>
      </c>
    </row>
    <row r="174" spans="1:5" x14ac:dyDescent="0.25">
      <c r="A174" t="s">
        <v>93</v>
      </c>
    </row>
    <row r="179" spans="1:5" x14ac:dyDescent="0.25">
      <c r="A179" s="87" t="s">
        <v>94</v>
      </c>
      <c r="B179" s="88"/>
      <c r="C179" s="88"/>
      <c r="D179" s="88"/>
      <c r="E179" s="89"/>
    </row>
    <row r="180" spans="1:5" x14ac:dyDescent="0.25">
      <c r="A180" s="9" t="s">
        <v>4</v>
      </c>
      <c r="B180" s="9" t="s">
        <v>17</v>
      </c>
      <c r="C180" s="9" t="s">
        <v>18</v>
      </c>
      <c r="D180" s="9"/>
      <c r="E180" s="9" t="s">
        <v>25</v>
      </c>
    </row>
    <row r="181" spans="1:5" x14ac:dyDescent="0.25">
      <c r="A181" s="13" t="str">
        <f>+A170</f>
        <v>Faxineira</v>
      </c>
      <c r="B181" s="16">
        <f>+E160+E170</f>
        <v>252.56518888888888</v>
      </c>
      <c r="C181" s="15">
        <f>+B$154</f>
        <v>0.16489999999999999</v>
      </c>
      <c r="D181" s="26"/>
      <c r="E181" s="14">
        <f>+B181*C181</f>
        <v>41.647999647777773</v>
      </c>
    </row>
    <row r="182" spans="1:5" x14ac:dyDescent="0.25">
      <c r="A182" s="13" t="str">
        <f>+A171</f>
        <v>Faxineira WC</v>
      </c>
      <c r="B182" s="16">
        <f>+E161+E171</f>
        <v>334.14741111111113</v>
      </c>
      <c r="C182" s="15">
        <f>+B$154</f>
        <v>0.16489999999999999</v>
      </c>
      <c r="D182" s="26"/>
      <c r="E182" s="14">
        <f>+B182*C182</f>
        <v>55.10090809222222</v>
      </c>
    </row>
    <row r="183" spans="1:5" x14ac:dyDescent="0.25">
      <c r="A183" s="13" t="str">
        <f>+A172</f>
        <v>Limpador de vidros</v>
      </c>
      <c r="B183" s="16">
        <f>+E162+E172</f>
        <v>260.45495555555556</v>
      </c>
      <c r="C183" s="15">
        <f t="shared" ref="C183:C184" si="21">+B$154</f>
        <v>0.16489999999999999</v>
      </c>
      <c r="D183" s="26"/>
      <c r="E183" s="14">
        <f t="shared" ref="E183:E184" si="22">+B183*C183</f>
        <v>42.94902217111111</v>
      </c>
    </row>
    <row r="184" spans="1:5" x14ac:dyDescent="0.25">
      <c r="A184" s="13" t="str">
        <f>+A173</f>
        <v>Faxineira lider</v>
      </c>
      <c r="B184" s="16">
        <f>+E163+E173</f>
        <v>276.73201555555556</v>
      </c>
      <c r="C184" s="15">
        <f t="shared" si="21"/>
        <v>0.16489999999999999</v>
      </c>
      <c r="D184" s="26"/>
      <c r="E184" s="14">
        <f t="shared" si="22"/>
        <v>45.63310936511111</v>
      </c>
    </row>
    <row r="187" spans="1:5" x14ac:dyDescent="0.25">
      <c r="A187" s="87" t="s">
        <v>95</v>
      </c>
      <c r="B187" s="88"/>
      <c r="C187" s="88"/>
      <c r="D187" s="88"/>
      <c r="E187" s="89"/>
    </row>
    <row r="188" spans="1:5" x14ac:dyDescent="0.25">
      <c r="A188" s="9" t="s">
        <v>4</v>
      </c>
      <c r="B188" s="9" t="s">
        <v>17</v>
      </c>
      <c r="C188" s="9" t="s">
        <v>89</v>
      </c>
      <c r="D188" s="9"/>
      <c r="E188" s="9" t="s">
        <v>19</v>
      </c>
    </row>
    <row r="189" spans="1:5" x14ac:dyDescent="0.25">
      <c r="A189" s="13" t="str">
        <f>+A181</f>
        <v>Faxineira</v>
      </c>
      <c r="B189" s="16">
        <f>+E6+E133</f>
        <v>2755.9620711111111</v>
      </c>
      <c r="C189" s="13">
        <v>12</v>
      </c>
      <c r="D189" s="13"/>
      <c r="E189" s="14">
        <f>+B189/C189</f>
        <v>229.66350592592593</v>
      </c>
    </row>
    <row r="190" spans="1:5" x14ac:dyDescent="0.25">
      <c r="A190" s="13" t="str">
        <f>+A182</f>
        <v>Faxineira WC</v>
      </c>
      <c r="B190" s="16">
        <f>+E7+E134</f>
        <v>3623.6203822222224</v>
      </c>
      <c r="C190" s="13">
        <v>12</v>
      </c>
      <c r="D190" s="13"/>
      <c r="E190" s="14">
        <f>+B190/C190</f>
        <v>301.96836518518518</v>
      </c>
    </row>
    <row r="191" spans="1:5" x14ac:dyDescent="0.25">
      <c r="A191" s="13" t="str">
        <f>+A183</f>
        <v>Limpador de vidros</v>
      </c>
      <c r="B191" s="16">
        <f>+E8+E135</f>
        <v>2839.4867244444445</v>
      </c>
      <c r="C191" s="13">
        <f>+C189</f>
        <v>12</v>
      </c>
      <c r="D191" s="13"/>
      <c r="E191" s="14">
        <f t="shared" ref="E191:E192" si="23">+B191/C191</f>
        <v>236.62389370370371</v>
      </c>
    </row>
    <row r="192" spans="1:5" x14ac:dyDescent="0.25">
      <c r="A192" s="13" t="str">
        <f>+A184</f>
        <v>Faxineira lider</v>
      </c>
      <c r="B192" s="16">
        <f>+E9+E136</f>
        <v>3012.9855676444449</v>
      </c>
      <c r="C192" s="13">
        <f t="shared" ref="C192" si="24">+C191</f>
        <v>12</v>
      </c>
      <c r="D192" s="13"/>
      <c r="E192" s="14">
        <f t="shared" si="23"/>
        <v>251.08213063703707</v>
      </c>
    </row>
    <row r="194" spans="1:5" x14ac:dyDescent="0.25">
      <c r="A194" s="87" t="s">
        <v>96</v>
      </c>
      <c r="B194" s="88"/>
      <c r="C194" s="88"/>
      <c r="D194" s="88"/>
      <c r="E194" s="89"/>
    </row>
    <row r="195" spans="1:5" x14ac:dyDescent="0.25">
      <c r="A195" s="9" t="s">
        <v>4</v>
      </c>
      <c r="B195" s="9" t="s">
        <v>17</v>
      </c>
      <c r="C195" s="9" t="s">
        <v>97</v>
      </c>
      <c r="D195" s="9" t="s">
        <v>98</v>
      </c>
      <c r="E195" s="9" t="s">
        <v>19</v>
      </c>
    </row>
    <row r="196" spans="1:5" x14ac:dyDescent="0.25">
      <c r="A196" s="13" t="str">
        <f>+A189</f>
        <v>Faxineira</v>
      </c>
      <c r="B196" s="16">
        <f>+E6+E29</f>
        <v>1549.1555555555556</v>
      </c>
      <c r="C196" s="15">
        <v>0.08</v>
      </c>
      <c r="D196" s="15">
        <v>0.5</v>
      </c>
      <c r="E196" s="14">
        <f>+B196*C196*D196</f>
        <v>61.966222222222221</v>
      </c>
    </row>
    <row r="197" spans="1:5" x14ac:dyDescent="0.25">
      <c r="A197" s="13" t="str">
        <f>+A190</f>
        <v>Faxineira WC</v>
      </c>
      <c r="B197" s="16">
        <f>+E7+E30</f>
        <v>2176.7111111111112</v>
      </c>
      <c r="C197" s="15">
        <v>0.08</v>
      </c>
      <c r="D197" s="15">
        <v>0.5</v>
      </c>
      <c r="E197" s="14">
        <f>+B197*C197*D197</f>
        <v>87.068444444444452</v>
      </c>
    </row>
    <row r="198" spans="1:5" x14ac:dyDescent="0.25">
      <c r="A198" s="13" t="str">
        <f>+A191</f>
        <v>Limpador de vidros</v>
      </c>
      <c r="B198" s="16">
        <f>+E8+E31</f>
        <v>1612.0222222222221</v>
      </c>
      <c r="C198" s="15">
        <f>+C196</f>
        <v>0.08</v>
      </c>
      <c r="D198" s="15">
        <f>+D196</f>
        <v>0.5</v>
      </c>
      <c r="E198" s="14">
        <f t="shared" ref="E198:E199" si="25">+B198*C198*D198</f>
        <v>64.480888888888884</v>
      </c>
    </row>
    <row r="199" spans="1:5" x14ac:dyDescent="0.25">
      <c r="A199" s="13" t="str">
        <f>+A192</f>
        <v>Faxineira lider</v>
      </c>
      <c r="B199" s="16">
        <f>+E9+E32</f>
        <v>1735.0542222222223</v>
      </c>
      <c r="C199" s="15">
        <f t="shared" ref="C199:D199" si="26">+C198</f>
        <v>0.08</v>
      </c>
      <c r="D199" s="15">
        <f t="shared" si="26"/>
        <v>0.5</v>
      </c>
      <c r="E199" s="14">
        <f t="shared" si="25"/>
        <v>69.402168888888895</v>
      </c>
    </row>
    <row r="201" spans="1:5" x14ac:dyDescent="0.25">
      <c r="A201" s="87" t="s">
        <v>99</v>
      </c>
      <c r="B201" s="88"/>
      <c r="C201" s="88"/>
      <c r="D201" s="88"/>
      <c r="E201" s="89"/>
    </row>
    <row r="202" spans="1:5" x14ac:dyDescent="0.25">
      <c r="A202" s="9" t="s">
        <v>4</v>
      </c>
      <c r="B202" s="9" t="s">
        <v>17</v>
      </c>
      <c r="C202" s="9" t="s">
        <v>97</v>
      </c>
      <c r="D202" s="9"/>
      <c r="E202" s="9" t="s">
        <v>25</v>
      </c>
    </row>
    <row r="203" spans="1:5" x14ac:dyDescent="0.25">
      <c r="A203" s="13" t="str">
        <f>+A196</f>
        <v>Faxineira</v>
      </c>
      <c r="B203" s="16">
        <f>+E189+E196</f>
        <v>291.62972814814816</v>
      </c>
      <c r="C203" s="15">
        <f>+B155</f>
        <v>0.16489999999999999</v>
      </c>
      <c r="D203" s="15"/>
      <c r="E203" s="14">
        <f>+B203*C203</f>
        <v>48.089742171629631</v>
      </c>
    </row>
    <row r="204" spans="1:5" x14ac:dyDescent="0.25">
      <c r="A204" s="13" t="str">
        <f>+A197</f>
        <v>Faxineira WC</v>
      </c>
      <c r="B204" s="16">
        <f>+E190+E197</f>
        <v>389.0368096296296</v>
      </c>
      <c r="C204" s="15">
        <f>+C203</f>
        <v>0.16489999999999999</v>
      </c>
      <c r="D204" s="15"/>
      <c r="E204" s="14">
        <f>+B204*C204</f>
        <v>64.152169907925924</v>
      </c>
    </row>
    <row r="205" spans="1:5" x14ac:dyDescent="0.25">
      <c r="A205" s="13" t="str">
        <f>+A198</f>
        <v>Limpador de vidros</v>
      </c>
      <c r="B205" s="16">
        <f>+E191+E198</f>
        <v>301.10478259259258</v>
      </c>
      <c r="C205" s="15">
        <f>+C203</f>
        <v>0.16489999999999999</v>
      </c>
      <c r="D205" s="15"/>
      <c r="E205" s="14">
        <f t="shared" ref="E205:E206" si="27">+B205*C205</f>
        <v>49.652178649518511</v>
      </c>
    </row>
    <row r="206" spans="1:5" x14ac:dyDescent="0.25">
      <c r="A206" s="13" t="str">
        <f>+A199</f>
        <v>Faxineira lider</v>
      </c>
      <c r="B206" s="16">
        <f>+E192+E199</f>
        <v>320.48429952592596</v>
      </c>
      <c r="C206" s="15">
        <f t="shared" ref="C206" si="28">+C205</f>
        <v>0.16489999999999999</v>
      </c>
      <c r="D206" s="15"/>
      <c r="E206" s="14">
        <f t="shared" si="27"/>
        <v>52.847860991825186</v>
      </c>
    </row>
    <row r="208" spans="1:5" x14ac:dyDescent="0.25">
      <c r="A208" s="87" t="s">
        <v>100</v>
      </c>
      <c r="B208" s="88"/>
      <c r="C208" s="88"/>
      <c r="D208" s="88"/>
      <c r="E208" s="89"/>
    </row>
    <row r="209" spans="1:5" x14ac:dyDescent="0.25">
      <c r="A209" s="10" t="s">
        <v>101</v>
      </c>
      <c r="B209" s="11"/>
      <c r="C209" s="11"/>
      <c r="D209" s="11"/>
      <c r="E209" s="12"/>
    </row>
    <row r="210" spans="1:5" x14ac:dyDescent="0.25">
      <c r="A210" s="9" t="s">
        <v>4</v>
      </c>
      <c r="B210" s="9" t="s">
        <v>102</v>
      </c>
      <c r="C210" s="92" t="s">
        <v>103</v>
      </c>
      <c r="D210" s="93"/>
      <c r="E210" s="9" t="s">
        <v>40</v>
      </c>
    </row>
    <row r="211" spans="1:5" x14ac:dyDescent="0.25">
      <c r="A211" s="13" t="str">
        <f>+A203</f>
        <v>Faxineira</v>
      </c>
      <c r="B211" s="16">
        <f>-E15</f>
        <v>-116.18666666666667</v>
      </c>
      <c r="C211" s="28">
        <f>-E22</f>
        <v>-38.728888888888889</v>
      </c>
      <c r="D211" s="15"/>
      <c r="E211" s="14">
        <f>+C211+B211</f>
        <v>-154.91555555555556</v>
      </c>
    </row>
    <row r="212" spans="1:5" x14ac:dyDescent="0.25">
      <c r="A212" s="13" t="str">
        <f>+A204</f>
        <v>Faxineira WC</v>
      </c>
      <c r="B212" s="16">
        <f>-E16</f>
        <v>-163.25333333333333</v>
      </c>
      <c r="C212" s="28">
        <f>-E23</f>
        <v>-54.417777777777772</v>
      </c>
      <c r="D212" s="15"/>
      <c r="E212" s="14">
        <f>+C212+B212</f>
        <v>-217.67111111111109</v>
      </c>
    </row>
    <row r="213" spans="1:5" x14ac:dyDescent="0.25">
      <c r="A213" s="13" t="str">
        <f>+A205</f>
        <v>Limpador de vidros</v>
      </c>
      <c r="B213" s="16">
        <f>-E17</f>
        <v>-120.90166666666666</v>
      </c>
      <c r="C213" s="28">
        <f>-E24</f>
        <v>-40.300555555555547</v>
      </c>
      <c r="D213" s="15"/>
      <c r="E213" s="14">
        <f t="shared" ref="E213:E214" si="29">+C213+B213</f>
        <v>-161.20222222222219</v>
      </c>
    </row>
    <row r="214" spans="1:5" x14ac:dyDescent="0.25">
      <c r="A214" s="13" t="str">
        <f>+A206</f>
        <v>Faxineira lider</v>
      </c>
      <c r="B214" s="16">
        <f>-E18</f>
        <v>-130.12906666666666</v>
      </c>
      <c r="C214" s="28">
        <f>-E25</f>
        <v>-43.376355555555548</v>
      </c>
      <c r="D214" s="15"/>
      <c r="E214" s="14">
        <f t="shared" si="29"/>
        <v>-173.50542222222219</v>
      </c>
    </row>
    <row r="216" spans="1:5" x14ac:dyDescent="0.25">
      <c r="A216" s="87" t="s">
        <v>104</v>
      </c>
      <c r="B216" s="88"/>
      <c r="C216" s="88"/>
      <c r="D216" s="88"/>
      <c r="E216" s="89"/>
    </row>
    <row r="217" spans="1:5" x14ac:dyDescent="0.25">
      <c r="A217" s="9" t="s">
        <v>4</v>
      </c>
      <c r="B217" s="9" t="s">
        <v>39</v>
      </c>
      <c r="C217" s="29" t="s">
        <v>18</v>
      </c>
      <c r="D217" s="30"/>
      <c r="E217" s="9" t="s">
        <v>19</v>
      </c>
    </row>
    <row r="218" spans="1:5" x14ac:dyDescent="0.25">
      <c r="A218" s="13" t="str">
        <f>+A211</f>
        <v>Faxineira</v>
      </c>
      <c r="B218" s="16">
        <f>+E211</f>
        <v>-154.91555555555556</v>
      </c>
      <c r="C218" s="15">
        <f>+B148</f>
        <v>1.1599999999999999E-2</v>
      </c>
      <c r="D218" s="15"/>
      <c r="E218" s="14">
        <f>+B218*C218</f>
        <v>-1.7970204444444444</v>
      </c>
    </row>
    <row r="219" spans="1:5" x14ac:dyDescent="0.25">
      <c r="A219" s="13" t="str">
        <f>+A212</f>
        <v>Faxineira WC</v>
      </c>
      <c r="B219" s="16">
        <f>+E212</f>
        <v>-217.67111111111109</v>
      </c>
      <c r="C219" s="15">
        <f>+C218</f>
        <v>1.1599999999999999E-2</v>
      </c>
      <c r="D219" s="15"/>
      <c r="E219" s="14">
        <f>+B219*C219</f>
        <v>-2.5249848888888886</v>
      </c>
    </row>
    <row r="220" spans="1:5" x14ac:dyDescent="0.25">
      <c r="A220" s="13" t="str">
        <f>+A213</f>
        <v>Limpador de vidros</v>
      </c>
      <c r="B220" s="16">
        <f>+E213</f>
        <v>-161.20222222222219</v>
      </c>
      <c r="C220" s="15">
        <f>+C218</f>
        <v>1.1599999999999999E-2</v>
      </c>
      <c r="D220" s="15"/>
      <c r="E220" s="14">
        <f t="shared" ref="E220:E221" si="30">+B220*C220</f>
        <v>-1.8699457777777773</v>
      </c>
    </row>
    <row r="221" spans="1:5" x14ac:dyDescent="0.25">
      <c r="A221" s="13" t="str">
        <f>+A214</f>
        <v>Faxineira lider</v>
      </c>
      <c r="B221" s="16">
        <f>+E214</f>
        <v>-173.50542222222219</v>
      </c>
      <c r="C221" s="15">
        <f t="shared" ref="C221" si="31">+C220</f>
        <v>1.1599999999999999E-2</v>
      </c>
      <c r="D221" s="15"/>
      <c r="E221" s="14">
        <f t="shared" si="30"/>
        <v>-2.0126628977777772</v>
      </c>
    </row>
    <row r="222" spans="1:5" x14ac:dyDescent="0.25">
      <c r="B222" s="31"/>
      <c r="C222" s="21"/>
      <c r="E222" s="32"/>
    </row>
    <row r="224" spans="1:5" x14ac:dyDescent="0.25">
      <c r="A224" s="92" t="s">
        <v>105</v>
      </c>
      <c r="B224" s="94"/>
      <c r="C224" s="94"/>
      <c r="D224" s="94"/>
      <c r="E224" s="93"/>
    </row>
    <row r="225" spans="1:5" x14ac:dyDescent="0.25">
      <c r="A225" s="9" t="s">
        <v>4</v>
      </c>
      <c r="B225" s="9" t="s">
        <v>106</v>
      </c>
      <c r="C225" s="9" t="s">
        <v>107</v>
      </c>
      <c r="D225" s="27" t="s">
        <v>108</v>
      </c>
      <c r="E225" s="9" t="s">
        <v>25</v>
      </c>
    </row>
    <row r="226" spans="1:5" x14ac:dyDescent="0.25">
      <c r="A226" s="13" t="str">
        <f>+A218</f>
        <v>Faxineira</v>
      </c>
      <c r="B226" s="14">
        <f>+E181</f>
        <v>41.647999647777773</v>
      </c>
      <c r="C226" s="14">
        <f>+E203</f>
        <v>48.089742171629631</v>
      </c>
      <c r="D226" s="14">
        <f>+E218</f>
        <v>-1.7970204444444444</v>
      </c>
      <c r="E226" s="14">
        <f>SUM(B226:D226)</f>
        <v>87.940721374962962</v>
      </c>
    </row>
    <row r="227" spans="1:5" x14ac:dyDescent="0.25">
      <c r="A227" s="13" t="str">
        <f>+A219</f>
        <v>Faxineira WC</v>
      </c>
      <c r="B227" s="14">
        <f>+E182</f>
        <v>55.10090809222222</v>
      </c>
      <c r="C227" s="14">
        <f>+E204</f>
        <v>64.152169907925924</v>
      </c>
      <c r="D227" s="14">
        <f>+E219</f>
        <v>-2.5249848888888886</v>
      </c>
      <c r="E227" s="14">
        <f>SUM(B227:D227)</f>
        <v>116.72809311125926</v>
      </c>
    </row>
    <row r="228" spans="1:5" x14ac:dyDescent="0.25">
      <c r="A228" s="13" t="str">
        <f>+A220</f>
        <v>Limpador de vidros</v>
      </c>
      <c r="B228" s="14">
        <f>+E183</f>
        <v>42.94902217111111</v>
      </c>
      <c r="C228" s="14">
        <f>+E205</f>
        <v>49.652178649518511</v>
      </c>
      <c r="D228" s="14">
        <f>+E220</f>
        <v>-1.8699457777777773</v>
      </c>
      <c r="E228" s="14">
        <f t="shared" ref="E228:E229" si="32">SUM(B228:D228)</f>
        <v>90.731255042851856</v>
      </c>
    </row>
    <row r="229" spans="1:5" x14ac:dyDescent="0.25">
      <c r="A229" s="13" t="str">
        <f>+A221</f>
        <v>Faxineira lider</v>
      </c>
      <c r="B229" s="14">
        <f>+E184</f>
        <v>45.63310936511111</v>
      </c>
      <c r="C229" s="14">
        <f>+E206</f>
        <v>52.847860991825186</v>
      </c>
      <c r="D229" s="14">
        <f>+E221</f>
        <v>-2.0126628977777772</v>
      </c>
      <c r="E229" s="14">
        <f t="shared" si="32"/>
        <v>96.468307459158524</v>
      </c>
    </row>
    <row r="231" spans="1:5" x14ac:dyDescent="0.25">
      <c r="A231" s="82" t="s">
        <v>109</v>
      </c>
      <c r="B231" s="82"/>
      <c r="C231" s="82"/>
      <c r="D231" s="82"/>
      <c r="E231" s="82"/>
    </row>
    <row r="232" spans="1:5" x14ac:dyDescent="0.25">
      <c r="A232" s="87" t="s">
        <v>110</v>
      </c>
      <c r="B232" s="88"/>
      <c r="C232" s="88"/>
      <c r="D232" s="88"/>
      <c r="E232" s="89"/>
    </row>
    <row r="233" spans="1:5" x14ac:dyDescent="0.25">
      <c r="A233" s="9" t="s">
        <v>4</v>
      </c>
      <c r="B233" s="9" t="s">
        <v>39</v>
      </c>
      <c r="C233" s="17" t="s">
        <v>111</v>
      </c>
      <c r="D233" s="17"/>
      <c r="E233" s="9" t="s">
        <v>112</v>
      </c>
    </row>
    <row r="234" spans="1:5" x14ac:dyDescent="0.25">
      <c r="A234" s="13" t="str">
        <f>+A226</f>
        <v>Faxineira</v>
      </c>
      <c r="B234" s="33">
        <f>+E6+E133+E226</f>
        <v>2843.9027924860738</v>
      </c>
      <c r="C234" s="13">
        <v>22</v>
      </c>
      <c r="D234" s="13"/>
      <c r="E234" s="14">
        <f>+B234/C234</f>
        <v>129.26830874936698</v>
      </c>
    </row>
    <row r="235" spans="1:5" x14ac:dyDescent="0.25">
      <c r="A235" s="13" t="str">
        <f>+A227</f>
        <v>Faxineira WC</v>
      </c>
      <c r="B235" s="33">
        <f>+E7+E134+E227</f>
        <v>3740.3484753334815</v>
      </c>
      <c r="C235" s="13">
        <f>+C234</f>
        <v>22</v>
      </c>
      <c r="D235" s="13"/>
      <c r="E235" s="14">
        <f>+B235/C235</f>
        <v>170.01583978788551</v>
      </c>
    </row>
    <row r="236" spans="1:5" x14ac:dyDescent="0.25">
      <c r="A236" s="13" t="str">
        <f>+A228</f>
        <v>Limpador de vidros</v>
      </c>
      <c r="B236" s="33">
        <f>+E8+E135+E228</f>
        <v>2930.2179794872964</v>
      </c>
      <c r="C236" s="13">
        <f>+C234</f>
        <v>22</v>
      </c>
      <c r="D236" s="13"/>
      <c r="E236" s="14">
        <f t="shared" ref="E236:E237" si="33">+B236/C236</f>
        <v>133.19172634033166</v>
      </c>
    </row>
    <row r="237" spans="1:5" x14ac:dyDescent="0.25">
      <c r="A237" s="13" t="str">
        <f>+A229</f>
        <v>Faxineira lider</v>
      </c>
      <c r="B237" s="33">
        <f>+E9+E136+E229</f>
        <v>3109.4538751036034</v>
      </c>
      <c r="C237" s="13">
        <f t="shared" ref="C237" si="34">+C236</f>
        <v>22</v>
      </c>
      <c r="D237" s="13"/>
      <c r="E237" s="14">
        <f t="shared" si="33"/>
        <v>141.33881250470924</v>
      </c>
    </row>
    <row r="238" spans="1:5" x14ac:dyDescent="0.25">
      <c r="A238" t="s">
        <v>113</v>
      </c>
    </row>
    <row r="240" spans="1:5" x14ac:dyDescent="0.25">
      <c r="A240" s="87" t="s">
        <v>114</v>
      </c>
      <c r="B240" s="88"/>
      <c r="C240" s="88"/>
      <c r="D240" s="88"/>
      <c r="E240" s="89"/>
    </row>
    <row r="241" spans="1:7" ht="18" customHeight="1" x14ac:dyDescent="0.25">
      <c r="A241" s="90" t="s">
        <v>4</v>
      </c>
      <c r="B241" s="90" t="s">
        <v>115</v>
      </c>
      <c r="C241" s="91" t="s">
        <v>116</v>
      </c>
      <c r="D241" s="92" t="s">
        <v>117</v>
      </c>
      <c r="E241" s="93"/>
    </row>
    <row r="242" spans="1:7" ht="25.5" customHeight="1" x14ac:dyDescent="0.25">
      <c r="A242" s="90"/>
      <c r="B242" s="90"/>
      <c r="C242" s="91"/>
      <c r="D242" s="34" t="s">
        <v>118</v>
      </c>
      <c r="E242" s="35" t="s">
        <v>119</v>
      </c>
    </row>
    <row r="243" spans="1:7" x14ac:dyDescent="0.25">
      <c r="A243" s="13" t="s">
        <v>120</v>
      </c>
      <c r="B243" s="36">
        <v>1</v>
      </c>
      <c r="C243" s="13">
        <v>30</v>
      </c>
      <c r="D243" s="37">
        <f>+E256</f>
        <v>0.69315068493150689</v>
      </c>
      <c r="E243" s="38">
        <f>+B243*C243*D243</f>
        <v>20.794520547945208</v>
      </c>
    </row>
    <row r="244" spans="1:7" x14ac:dyDescent="0.25">
      <c r="A244" s="13" t="s">
        <v>121</v>
      </c>
      <c r="B244" s="36">
        <v>1</v>
      </c>
      <c r="C244" s="13">
        <v>1</v>
      </c>
      <c r="D244" s="15">
        <v>1</v>
      </c>
      <c r="E244" s="38">
        <f t="shared" ref="E244:E254" si="35">+B244*C244*D244</f>
        <v>1</v>
      </c>
    </row>
    <row r="245" spans="1:7" x14ac:dyDescent="0.25">
      <c r="A245" s="13" t="s">
        <v>122</v>
      </c>
      <c r="B245" s="36">
        <v>0.16420000000000001</v>
      </c>
      <c r="C245" s="13">
        <v>15</v>
      </c>
      <c r="D245" s="37">
        <f>+D243</f>
        <v>0.69315068493150689</v>
      </c>
      <c r="E245" s="38">
        <f t="shared" si="35"/>
        <v>1.7072301369863014</v>
      </c>
    </row>
    <row r="246" spans="1:7" x14ac:dyDescent="0.25">
      <c r="A246" s="13" t="s">
        <v>123</v>
      </c>
      <c r="B246" s="36">
        <v>1</v>
      </c>
      <c r="C246" s="13">
        <v>5</v>
      </c>
      <c r="D246" s="37">
        <f>+D243</f>
        <v>0.69315068493150689</v>
      </c>
      <c r="E246" s="38">
        <f t="shared" si="35"/>
        <v>3.4657534246575343</v>
      </c>
    </row>
    <row r="247" spans="1:7" x14ac:dyDescent="0.25">
      <c r="A247" s="13" t="s">
        <v>124</v>
      </c>
      <c r="B247" s="36">
        <v>0.15310000000000001</v>
      </c>
      <c r="C247" s="13">
        <v>2</v>
      </c>
      <c r="D247" s="15">
        <v>1</v>
      </c>
      <c r="E247" s="38">
        <f t="shared" si="35"/>
        <v>0.30620000000000003</v>
      </c>
    </row>
    <row r="248" spans="1:7" x14ac:dyDescent="0.25">
      <c r="A248" s="13" t="s">
        <v>125</v>
      </c>
      <c r="B248" s="36">
        <v>3.0099999999999998E-2</v>
      </c>
      <c r="C248" s="13">
        <v>2</v>
      </c>
      <c r="D248" s="37">
        <f>+D243</f>
        <v>0.69315068493150689</v>
      </c>
      <c r="E248" s="38">
        <f t="shared" si="35"/>
        <v>4.1727671232876712E-2</v>
      </c>
    </row>
    <row r="249" spans="1:7" x14ac:dyDescent="0.25">
      <c r="A249" s="13" t="s">
        <v>126</v>
      </c>
      <c r="B249" s="36">
        <v>1.6299999999999999E-2</v>
      </c>
      <c r="C249" s="13">
        <v>3</v>
      </c>
      <c r="D249" s="15">
        <v>1</v>
      </c>
      <c r="E249" s="38">
        <f t="shared" si="35"/>
        <v>4.8899999999999999E-2</v>
      </c>
    </row>
    <row r="250" spans="1:7" x14ac:dyDescent="0.25">
      <c r="A250" s="13" t="s">
        <v>127</v>
      </c>
      <c r="B250" s="36">
        <v>0.02</v>
      </c>
      <c r="C250" s="13">
        <v>1</v>
      </c>
      <c r="D250" s="15">
        <v>1</v>
      </c>
      <c r="E250" s="38">
        <f t="shared" si="35"/>
        <v>0.02</v>
      </c>
    </row>
    <row r="251" spans="1:7" x14ac:dyDescent="0.25">
      <c r="A251" s="13" t="s">
        <v>128</v>
      </c>
      <c r="B251" s="36">
        <v>4.0000000000000001E-3</v>
      </c>
      <c r="C251" s="13">
        <v>1</v>
      </c>
      <c r="D251" s="15">
        <v>1</v>
      </c>
      <c r="E251" s="38">
        <f t="shared" si="35"/>
        <v>4.0000000000000001E-3</v>
      </c>
    </row>
    <row r="252" spans="1:7" x14ac:dyDescent="0.25">
      <c r="A252" s="13" t="s">
        <v>129</v>
      </c>
      <c r="B252" s="36">
        <v>1.7999999999999999E-2</v>
      </c>
      <c r="C252" s="13">
        <v>5</v>
      </c>
      <c r="D252" s="37">
        <f>+D243</f>
        <v>0.69315068493150689</v>
      </c>
      <c r="E252" s="38">
        <f t="shared" si="35"/>
        <v>6.2383561643835621E-2</v>
      </c>
      <c r="G252" s="39">
        <v>20</v>
      </c>
    </row>
    <row r="253" spans="1:7" x14ac:dyDescent="0.25">
      <c r="A253" s="13" t="s">
        <v>130</v>
      </c>
      <c r="B253" s="36">
        <v>2.64E-2</v>
      </c>
      <c r="C253" s="13">
        <v>120</v>
      </c>
      <c r="D253" s="37">
        <f>+D243</f>
        <v>0.69315068493150689</v>
      </c>
      <c r="E253" s="38">
        <f t="shared" si="35"/>
        <v>2.1959013698630141</v>
      </c>
      <c r="G253" s="39">
        <v>180</v>
      </c>
    </row>
    <row r="254" spans="1:7" x14ac:dyDescent="0.25">
      <c r="A254" s="13" t="s">
        <v>131</v>
      </c>
      <c r="B254" s="36">
        <v>2.2000000000000001E-3</v>
      </c>
      <c r="C254" s="13">
        <v>6</v>
      </c>
      <c r="D254" s="15">
        <v>1</v>
      </c>
      <c r="E254" s="38">
        <f t="shared" si="35"/>
        <v>1.32E-2</v>
      </c>
    </row>
    <row r="255" spans="1:7" x14ac:dyDescent="0.25">
      <c r="A255" s="87" t="s">
        <v>132</v>
      </c>
      <c r="B255" s="88"/>
      <c r="C255" s="88"/>
      <c r="D255" s="89"/>
      <c r="E255" s="40">
        <f>SUM(E243:E254)</f>
        <v>29.659816712328773</v>
      </c>
    </row>
    <row r="256" spans="1:7" x14ac:dyDescent="0.25">
      <c r="A256" s="41" t="s">
        <v>133</v>
      </c>
      <c r="B256" s="41"/>
      <c r="C256" s="41"/>
      <c r="D256" s="41"/>
      <c r="E256">
        <f>253/365</f>
        <v>0.69315068493150689</v>
      </c>
    </row>
    <row r="258" spans="1:16" x14ac:dyDescent="0.25">
      <c r="A258" s="87" t="s">
        <v>134</v>
      </c>
      <c r="B258" s="88"/>
      <c r="C258" s="88"/>
      <c r="D258" s="88"/>
      <c r="E258" s="89"/>
    </row>
    <row r="259" spans="1:16" x14ac:dyDescent="0.25">
      <c r="A259" s="9" t="s">
        <v>4</v>
      </c>
      <c r="B259" s="9" t="s">
        <v>112</v>
      </c>
      <c r="C259" s="42" t="s">
        <v>135</v>
      </c>
      <c r="D259" s="9" t="s">
        <v>136</v>
      </c>
      <c r="E259" s="9" t="s">
        <v>137</v>
      </c>
    </row>
    <row r="260" spans="1:16" x14ac:dyDescent="0.25">
      <c r="A260" s="13" t="str">
        <f>+A234</f>
        <v>Faxineira</v>
      </c>
      <c r="B260" s="16">
        <f>+E234</f>
        <v>129.26830874936698</v>
      </c>
      <c r="C260" s="38">
        <f>+E255</f>
        <v>29.659816712328773</v>
      </c>
      <c r="D260" s="16">
        <f>+C260*B260</f>
        <v>3834.0743442189505</v>
      </c>
      <c r="E260" s="14">
        <f>+D260/12</f>
        <v>319.50619535157921</v>
      </c>
    </row>
    <row r="261" spans="1:16" x14ac:dyDescent="0.25">
      <c r="A261" s="13" t="str">
        <f>+A235</f>
        <v>Faxineira WC</v>
      </c>
      <c r="B261" s="16">
        <f>+E235</f>
        <v>170.01583978788551</v>
      </c>
      <c r="C261" s="38">
        <f>+C260</f>
        <v>29.659816712328773</v>
      </c>
      <c r="D261" s="16">
        <f>+C261*B261</f>
        <v>5042.6386463013378</v>
      </c>
      <c r="E261" s="14">
        <f>+D261/12</f>
        <v>420.21988719177813</v>
      </c>
    </row>
    <row r="262" spans="1:16" x14ac:dyDescent="0.25">
      <c r="A262" s="13" t="str">
        <f>+A236</f>
        <v>Limpador de vidros</v>
      </c>
      <c r="B262" s="16">
        <f>+E236</f>
        <v>133.19172634033166</v>
      </c>
      <c r="C262" s="38">
        <f>+C260</f>
        <v>29.659816712328773</v>
      </c>
      <c r="D262" s="16">
        <f t="shared" ref="D262:D263" si="36">+C262*B262</f>
        <v>3950.4421908528893</v>
      </c>
      <c r="E262" s="14">
        <f t="shared" ref="E262:E263" si="37">+D262/12</f>
        <v>329.20351590440742</v>
      </c>
    </row>
    <row r="263" spans="1:16" x14ac:dyDescent="0.25">
      <c r="A263" s="13" t="str">
        <f>+A237</f>
        <v>Faxineira lider</v>
      </c>
      <c r="B263" s="16">
        <f>+E237</f>
        <v>141.33881250470924</v>
      </c>
      <c r="C263" s="38">
        <f t="shared" ref="C263" si="38">+C262</f>
        <v>29.659816712328773</v>
      </c>
      <c r="D263" s="16">
        <f t="shared" si="36"/>
        <v>4192.0832732278777</v>
      </c>
      <c r="E263" s="14">
        <f t="shared" si="37"/>
        <v>349.34027276898979</v>
      </c>
    </row>
    <row r="264" spans="1:16" x14ac:dyDescent="0.25">
      <c r="B264" s="31"/>
      <c r="C264" s="43"/>
      <c r="D264" s="31"/>
      <c r="E264" s="32"/>
    </row>
    <row r="266" spans="1:16" x14ac:dyDescent="0.25">
      <c r="A266" s="82" t="s">
        <v>138</v>
      </c>
      <c r="B266" s="82"/>
      <c r="C266" s="82"/>
      <c r="D266" s="82"/>
      <c r="E266" s="82"/>
    </row>
    <row r="267" spans="1:16" x14ac:dyDescent="0.25">
      <c r="A267" s="87" t="s">
        <v>139</v>
      </c>
      <c r="B267" s="88"/>
      <c r="C267" s="88"/>
      <c r="D267" s="88"/>
      <c r="E267" s="89"/>
      <c r="H267" t="s">
        <v>140</v>
      </c>
      <c r="P267">
        <v>46.44</v>
      </c>
    </row>
    <row r="268" spans="1:16" x14ac:dyDescent="0.25">
      <c r="A268" s="9" t="s">
        <v>4</v>
      </c>
      <c r="B268" s="9" t="s">
        <v>141</v>
      </c>
      <c r="C268" s="44"/>
      <c r="D268" s="9" t="s">
        <v>142</v>
      </c>
      <c r="E268" s="9" t="s">
        <v>40</v>
      </c>
      <c r="G268" s="9" t="s">
        <v>143</v>
      </c>
      <c r="H268" s="13">
        <v>1.0323</v>
      </c>
      <c r="P268">
        <f>+P267*3.23%</f>
        <v>1.5000120000000001</v>
      </c>
    </row>
    <row r="269" spans="1:16" x14ac:dyDescent="0.25">
      <c r="A269" s="13" t="str">
        <f>+A260</f>
        <v>Faxineira</v>
      </c>
      <c r="B269" s="45">
        <v>1</v>
      </c>
      <c r="C269" s="15"/>
      <c r="D269" s="14">
        <v>47.94</v>
      </c>
      <c r="E269" s="14">
        <f>+B269*D269</f>
        <v>47.94</v>
      </c>
      <c r="G269" s="46">
        <v>46.44</v>
      </c>
      <c r="H269" s="13">
        <f>+G269*$H$268</f>
        <v>47.940011999999996</v>
      </c>
    </row>
    <row r="270" spans="1:16" x14ac:dyDescent="0.25">
      <c r="A270" s="13" t="str">
        <f>+A261</f>
        <v>Faxineira WC</v>
      </c>
      <c r="B270" s="45">
        <v>1</v>
      </c>
      <c r="C270" s="15"/>
      <c r="D270" s="14">
        <v>47.94</v>
      </c>
      <c r="E270" s="14">
        <f>+B270*D270</f>
        <v>47.94</v>
      </c>
      <c r="G270" s="46">
        <v>46.44</v>
      </c>
      <c r="H270" s="13">
        <f t="shared" ref="H270:H272" si="39">+G270*$H$268</f>
        <v>47.940011999999996</v>
      </c>
    </row>
    <row r="271" spans="1:16" x14ac:dyDescent="0.25">
      <c r="A271" s="13" t="str">
        <f>+A262</f>
        <v>Limpador de vidros</v>
      </c>
      <c r="B271" s="45">
        <v>1</v>
      </c>
      <c r="C271" s="15"/>
      <c r="D271" s="14">
        <v>47.94</v>
      </c>
      <c r="E271" s="14">
        <f t="shared" ref="E271:E272" si="40">+B271*D271</f>
        <v>47.94</v>
      </c>
      <c r="G271" s="46">
        <v>46.44</v>
      </c>
      <c r="H271" s="13">
        <f t="shared" si="39"/>
        <v>47.940011999999996</v>
      </c>
    </row>
    <row r="272" spans="1:16" x14ac:dyDescent="0.25">
      <c r="A272" s="13" t="str">
        <f>+A263</f>
        <v>Faxineira lider</v>
      </c>
      <c r="B272" s="45">
        <v>1</v>
      </c>
      <c r="C272" s="15"/>
      <c r="D272" s="14">
        <v>47.94</v>
      </c>
      <c r="E272" s="14">
        <f t="shared" si="40"/>
        <v>47.94</v>
      </c>
      <c r="G272" s="46">
        <v>46.44</v>
      </c>
      <c r="H272" s="13">
        <f t="shared" si="39"/>
        <v>47.940011999999996</v>
      </c>
    </row>
    <row r="273" spans="1:11" x14ac:dyDescent="0.25">
      <c r="A273" t="s">
        <v>144</v>
      </c>
    </row>
    <row r="274" spans="1:11" x14ac:dyDescent="0.25">
      <c r="A274" t="s">
        <v>145</v>
      </c>
      <c r="G274" s="47"/>
    </row>
    <row r="276" spans="1:11" x14ac:dyDescent="0.25">
      <c r="A276" s="87" t="s">
        <v>146</v>
      </c>
      <c r="B276" s="88"/>
      <c r="C276" s="88"/>
      <c r="D276" s="88"/>
      <c r="E276" s="89"/>
    </row>
    <row r="277" spans="1:11" x14ac:dyDescent="0.25">
      <c r="A277" s="9" t="s">
        <v>61</v>
      </c>
      <c r="B277" s="9" t="s">
        <v>39</v>
      </c>
      <c r="C277" s="9" t="s">
        <v>147</v>
      </c>
      <c r="D277" s="9" t="s">
        <v>148</v>
      </c>
      <c r="E277" s="9" t="s">
        <v>40</v>
      </c>
      <c r="J277" s="48"/>
      <c r="K277" s="48"/>
    </row>
    <row r="278" spans="1:11" x14ac:dyDescent="0.25">
      <c r="A278" s="13" t="s">
        <v>149</v>
      </c>
      <c r="B278" s="16">
        <v>36031.68</v>
      </c>
      <c r="C278" s="14">
        <f>+B278/12/8</f>
        <v>375.33</v>
      </c>
      <c r="D278" s="14">
        <f>+C278*9.25%</f>
        <v>34.718024999999997</v>
      </c>
      <c r="E278" s="14">
        <f>+C278-D278</f>
        <v>340.61197499999997</v>
      </c>
      <c r="J278" s="48"/>
      <c r="K278" s="48"/>
    </row>
    <row r="279" spans="1:11" x14ac:dyDescent="0.25">
      <c r="A279" s="13" t="s">
        <v>150</v>
      </c>
      <c r="B279" s="16">
        <v>11369.07</v>
      </c>
      <c r="C279" s="14">
        <f>+B279/12/8</f>
        <v>118.4278125</v>
      </c>
      <c r="D279" s="14">
        <f>+C279*9.25%</f>
        <v>10.954572656250001</v>
      </c>
      <c r="E279" s="14">
        <f>+C279-D279</f>
        <v>107.47323984375001</v>
      </c>
      <c r="J279" s="48"/>
      <c r="K279" s="48"/>
    </row>
    <row r="280" spans="1:11" x14ac:dyDescent="0.25">
      <c r="A280" s="13" t="s">
        <v>132</v>
      </c>
      <c r="B280" s="16"/>
      <c r="C280" s="16">
        <f t="shared" ref="C280:E280" si="41">+C279+C278</f>
        <v>493.7578125</v>
      </c>
      <c r="D280" s="16">
        <f t="shared" si="41"/>
        <v>45.672597656249998</v>
      </c>
      <c r="E280" s="16">
        <f t="shared" si="41"/>
        <v>448.08521484375001</v>
      </c>
      <c r="J280" s="48"/>
      <c r="K280" s="48"/>
    </row>
    <row r="281" spans="1:11" x14ac:dyDescent="0.25">
      <c r="A281" s="49" t="s">
        <v>151</v>
      </c>
      <c r="J281" s="48"/>
      <c r="K281" s="48"/>
    </row>
    <row r="282" spans="1:11" x14ac:dyDescent="0.25">
      <c r="A282" t="s">
        <v>152</v>
      </c>
      <c r="J282" s="48"/>
      <c r="K282" s="48"/>
    </row>
    <row r="283" spans="1:11" x14ac:dyDescent="0.25">
      <c r="A283" t="s">
        <v>153</v>
      </c>
      <c r="J283" s="48"/>
      <c r="K283" s="48"/>
    </row>
    <row r="284" spans="1:11" x14ac:dyDescent="0.25">
      <c r="A284" t="s">
        <v>154</v>
      </c>
    </row>
    <row r="286" spans="1:11" x14ac:dyDescent="0.25">
      <c r="A286" s="82" t="s">
        <v>138</v>
      </c>
      <c r="B286" s="82"/>
      <c r="C286" s="82"/>
      <c r="D286" s="82"/>
      <c r="E286" s="82"/>
    </row>
    <row r="287" spans="1:11" x14ac:dyDescent="0.25">
      <c r="A287" s="9" t="s">
        <v>4</v>
      </c>
      <c r="B287" s="9" t="s">
        <v>155</v>
      </c>
      <c r="C287" s="42" t="s">
        <v>156</v>
      </c>
      <c r="D287" s="9"/>
      <c r="E287" s="9" t="s">
        <v>25</v>
      </c>
    </row>
    <row r="288" spans="1:11" x14ac:dyDescent="0.25">
      <c r="A288" s="13" t="str">
        <f>+A269</f>
        <v>Faxineira</v>
      </c>
      <c r="B288" s="14">
        <f>+E269</f>
        <v>47.94</v>
      </c>
      <c r="C288" s="14">
        <f>+$E$280</f>
        <v>448.08521484375001</v>
      </c>
      <c r="D288" s="14"/>
      <c r="E288" s="14">
        <f>+B288+C288</f>
        <v>496.02521484375001</v>
      </c>
    </row>
    <row r="289" spans="1:11" x14ac:dyDescent="0.25">
      <c r="A289" s="13" t="str">
        <f>+A270</f>
        <v>Faxineira WC</v>
      </c>
      <c r="B289" s="14">
        <f>+E270</f>
        <v>47.94</v>
      </c>
      <c r="C289" s="14">
        <f t="shared" ref="C289:C291" si="42">+$E$280</f>
        <v>448.08521484375001</v>
      </c>
      <c r="D289" s="14"/>
      <c r="E289" s="14">
        <f>+B289+C289</f>
        <v>496.02521484375001</v>
      </c>
    </row>
    <row r="290" spans="1:11" x14ac:dyDescent="0.25">
      <c r="A290" s="13" t="str">
        <f>+A271</f>
        <v>Limpador de vidros</v>
      </c>
      <c r="B290" s="14">
        <f>+E271</f>
        <v>47.94</v>
      </c>
      <c r="C290" s="14">
        <f t="shared" si="42"/>
        <v>448.08521484375001</v>
      </c>
      <c r="D290" s="14"/>
      <c r="E290" s="14">
        <f t="shared" ref="E290:E291" si="43">+B290+C290</f>
        <v>496.02521484375001</v>
      </c>
      <c r="G290" s="31"/>
    </row>
    <row r="291" spans="1:11" x14ac:dyDescent="0.25">
      <c r="A291" s="13" t="str">
        <f>+A272</f>
        <v>Faxineira lider</v>
      </c>
      <c r="B291" s="14">
        <f>+E272</f>
        <v>47.94</v>
      </c>
      <c r="C291" s="14">
        <f t="shared" si="42"/>
        <v>448.08521484375001</v>
      </c>
      <c r="D291" s="14"/>
      <c r="E291" s="14">
        <f t="shared" si="43"/>
        <v>496.02521484375001</v>
      </c>
      <c r="G291" s="31"/>
    </row>
    <row r="293" spans="1:11" x14ac:dyDescent="0.25">
      <c r="A293" s="82" t="s">
        <v>157</v>
      </c>
      <c r="B293" s="82"/>
      <c r="C293" s="82"/>
      <c r="D293" s="82"/>
      <c r="E293" s="82"/>
    </row>
    <row r="294" spans="1:11" x14ac:dyDescent="0.25">
      <c r="A294" s="50" t="s">
        <v>158</v>
      </c>
      <c r="B294" s="50"/>
      <c r="C294" s="50"/>
      <c r="D294" s="50"/>
      <c r="E294" s="50"/>
    </row>
    <row r="295" spans="1:11" x14ac:dyDescent="0.25">
      <c r="A295" s="50" t="s">
        <v>159</v>
      </c>
      <c r="B295" s="50"/>
      <c r="C295" s="50"/>
      <c r="D295" s="50"/>
      <c r="E295" s="50"/>
      <c r="G295" s="51" t="s">
        <v>160</v>
      </c>
      <c r="K295" s="52"/>
    </row>
    <row r="296" spans="1:11" x14ac:dyDescent="0.25">
      <c r="A296" s="17" t="s">
        <v>161</v>
      </c>
      <c r="B296" s="53">
        <v>0.03</v>
      </c>
      <c r="D296" s="54"/>
      <c r="G296" s="55">
        <v>0.03</v>
      </c>
      <c r="K296" s="52">
        <v>0.02</v>
      </c>
    </row>
    <row r="297" spans="1:11" x14ac:dyDescent="0.25">
      <c r="A297" s="17" t="s">
        <v>162</v>
      </c>
      <c r="B297" s="53">
        <f>SUM(B298:B300)</f>
        <v>0.13250000000000001</v>
      </c>
      <c r="D297" s="54"/>
      <c r="G297" s="55">
        <f>SUM(G298:G300)</f>
        <v>0.1225</v>
      </c>
      <c r="K297" s="52">
        <f>SUM(K298:K300)</f>
        <v>7.2000000000000008E-2</v>
      </c>
    </row>
    <row r="298" spans="1:11" x14ac:dyDescent="0.25">
      <c r="A298" s="13" t="s">
        <v>163</v>
      </c>
      <c r="B298" s="15">
        <v>1.6500000000000001E-2</v>
      </c>
      <c r="C298" s="54"/>
      <c r="D298" s="54"/>
      <c r="G298" s="56">
        <v>1.6500000000000001E-2</v>
      </c>
      <c r="K298" s="57">
        <v>5.7000000000000002E-3</v>
      </c>
    </row>
    <row r="299" spans="1:11" x14ac:dyDescent="0.25">
      <c r="A299" s="13" t="s">
        <v>164</v>
      </c>
      <c r="B299" s="15">
        <v>7.5999999999999998E-2</v>
      </c>
      <c r="C299" s="54"/>
      <c r="G299" s="56">
        <v>7.5999999999999998E-2</v>
      </c>
      <c r="I299" t="s">
        <v>165</v>
      </c>
      <c r="K299" s="57">
        <v>2.63E-2</v>
      </c>
    </row>
    <row r="300" spans="1:11" x14ac:dyDescent="0.25">
      <c r="A300" s="13" t="s">
        <v>166</v>
      </c>
      <c r="B300" s="58">
        <v>0.04</v>
      </c>
      <c r="C300" s="54"/>
      <c r="G300" s="59">
        <v>0.03</v>
      </c>
      <c r="K300" s="60">
        <v>0.04</v>
      </c>
    </row>
    <row r="301" spans="1:11" x14ac:dyDescent="0.25">
      <c r="A301" s="17" t="s">
        <v>167</v>
      </c>
      <c r="B301" s="53">
        <v>6.7900000000000002E-2</v>
      </c>
      <c r="G301" s="55">
        <v>6.7900000000000002E-2</v>
      </c>
      <c r="K301" s="52">
        <v>3.9E-2</v>
      </c>
    </row>
    <row r="302" spans="1:11" x14ac:dyDescent="0.25">
      <c r="B302" s="54"/>
      <c r="G302" s="56"/>
      <c r="K302" s="57"/>
    </row>
    <row r="303" spans="1:11" x14ac:dyDescent="0.25">
      <c r="A303" s="17" t="s">
        <v>168</v>
      </c>
      <c r="B303" s="53">
        <f>+(100%+B296)/(100%-(B297+B301))-100%</f>
        <v>0.288144072036018</v>
      </c>
      <c r="G303" s="55">
        <f>+(100%+G296)/(100%-(G297+G301))-100%</f>
        <v>0.27223320158102782</v>
      </c>
      <c r="K303" s="52">
        <f>+(100%+K296)/(100%-(K297+K301))-100%</f>
        <v>0.14735658042744659</v>
      </c>
    </row>
    <row r="304" spans="1:11" x14ac:dyDescent="0.25">
      <c r="B304" s="54"/>
    </row>
    <row r="305" spans="1:13" x14ac:dyDescent="0.25">
      <c r="B305" s="54"/>
    </row>
    <row r="306" spans="1:13" x14ac:dyDescent="0.25">
      <c r="A306" s="82" t="s">
        <v>157</v>
      </c>
      <c r="B306" s="82"/>
      <c r="C306" s="82"/>
      <c r="D306" s="82"/>
      <c r="E306" s="82"/>
    </row>
    <row r="307" spans="1:13" x14ac:dyDescent="0.25">
      <c r="A307" s="9" t="s">
        <v>61</v>
      </c>
      <c r="B307" s="9" t="s">
        <v>39</v>
      </c>
      <c r="C307" s="9" t="s">
        <v>18</v>
      </c>
      <c r="D307" s="9"/>
      <c r="E307" s="9" t="s">
        <v>40</v>
      </c>
    </row>
    <row r="308" spans="1:13" x14ac:dyDescent="0.25">
      <c r="A308" s="13" t="str">
        <f>+A288</f>
        <v>Faxineira</v>
      </c>
      <c r="B308" s="16">
        <f>+E6+E133+E226+E260+E288</f>
        <v>3659.4342026814029</v>
      </c>
      <c r="C308" s="22">
        <f>+$B$303</f>
        <v>0.288144072036018</v>
      </c>
      <c r="D308" s="13"/>
      <c r="E308" s="14">
        <f>+B308*C308</f>
        <v>1054.4442725084982</v>
      </c>
      <c r="G308" s="31"/>
    </row>
    <row r="309" spans="1:13" x14ac:dyDescent="0.25">
      <c r="A309" s="13" t="str">
        <f>+A289</f>
        <v>Faxineira WC</v>
      </c>
      <c r="B309" s="16">
        <f>+E7+E134+E227+E261+E289</f>
        <v>4656.5935773690098</v>
      </c>
      <c r="C309" s="22">
        <f t="shared" ref="C309:C311" si="44">+$B$303</f>
        <v>0.288144072036018</v>
      </c>
      <c r="D309" s="13"/>
      <c r="E309" s="14">
        <f>+B309*C309</f>
        <v>1341.7698351998747</v>
      </c>
      <c r="G309" s="31"/>
    </row>
    <row r="310" spans="1:13" x14ac:dyDescent="0.25">
      <c r="A310" s="13" t="str">
        <f>+A290</f>
        <v>Limpador de vidros</v>
      </c>
      <c r="B310" s="16">
        <f>+E8+E135+E228+E262+E290</f>
        <v>3755.4467102354538</v>
      </c>
      <c r="C310" s="22">
        <f t="shared" si="44"/>
        <v>0.288144072036018</v>
      </c>
      <c r="D310" s="13"/>
      <c r="E310" s="14">
        <f t="shared" ref="E310:E311" si="45">+B310*C310</f>
        <v>1082.1097074015113</v>
      </c>
      <c r="G310" s="31"/>
    </row>
    <row r="311" spans="1:13" x14ac:dyDescent="0.25">
      <c r="A311" s="13" t="str">
        <f>+A291</f>
        <v>Faxineira lider</v>
      </c>
      <c r="B311" s="16">
        <f>+E9+E136+E229+E263+E291</f>
        <v>3954.8193627163432</v>
      </c>
      <c r="C311" s="22">
        <f t="shared" si="44"/>
        <v>0.288144072036018</v>
      </c>
      <c r="D311" s="13"/>
      <c r="E311" s="14">
        <f t="shared" si="45"/>
        <v>1139.5577553399769</v>
      </c>
      <c r="G311" s="31"/>
    </row>
    <row r="312" spans="1:13" x14ac:dyDescent="0.25">
      <c r="A312" s="13"/>
      <c r="B312" s="16"/>
      <c r="C312" s="22"/>
      <c r="D312" s="13"/>
      <c r="E312" s="14"/>
      <c r="G312" s="31"/>
    </row>
    <row r="313" spans="1:13" x14ac:dyDescent="0.25">
      <c r="A313" s="13"/>
      <c r="B313" s="16"/>
      <c r="C313" s="22"/>
      <c r="D313" s="13"/>
      <c r="E313" s="14"/>
      <c r="G313" s="31"/>
    </row>
    <row r="314" spans="1:13" x14ac:dyDescent="0.25">
      <c r="B314" s="31"/>
      <c r="C314" s="61"/>
      <c r="E314" s="32"/>
    </row>
    <row r="316" spans="1:13" x14ac:dyDescent="0.25">
      <c r="A316" s="82" t="s">
        <v>169</v>
      </c>
      <c r="B316" s="82"/>
      <c r="C316" s="82"/>
      <c r="D316" s="82"/>
      <c r="E316" s="82"/>
    </row>
    <row r="317" spans="1:13" x14ac:dyDescent="0.25">
      <c r="A317" s="82" t="s">
        <v>170</v>
      </c>
      <c r="B317" s="82"/>
      <c r="C317" s="82"/>
      <c r="D317" s="82"/>
      <c r="E317" s="82"/>
    </row>
    <row r="318" spans="1:13" x14ac:dyDescent="0.25">
      <c r="A318" s="9" t="s">
        <v>4</v>
      </c>
      <c r="B318" s="9" t="str">
        <f>+A6</f>
        <v>Faxineira</v>
      </c>
      <c r="C318" s="62" t="str">
        <f>+A290</f>
        <v>Limpador de vidros</v>
      </c>
      <c r="D318" s="9" t="str">
        <f>+A291</f>
        <v>Faxineira lider</v>
      </c>
      <c r="E318" s="9" t="str">
        <f>+A309</f>
        <v>Faxineira WC</v>
      </c>
    </row>
    <row r="319" spans="1:13" x14ac:dyDescent="0.25">
      <c r="A319" s="13" t="s">
        <v>171</v>
      </c>
      <c r="B319" s="14">
        <f>+E6</f>
        <v>1394.24</v>
      </c>
      <c r="C319" s="63">
        <f>+E8</f>
        <v>1450.82</v>
      </c>
      <c r="D319" s="14">
        <f>+E9</f>
        <v>1561.5488</v>
      </c>
      <c r="E319" s="14">
        <f>+E7</f>
        <v>1959.04</v>
      </c>
      <c r="G319" s="64">
        <f>SUMPRODUCT(B319:E319,$B$327:$E$327)</f>
        <v>11942.608800000002</v>
      </c>
      <c r="H319" s="57">
        <f>+G319/$G$325</f>
        <v>0.30234690460412494</v>
      </c>
      <c r="K319" s="31">
        <f>+B319*$B$327+(SUM(C319:E319))</f>
        <v>11942.6088</v>
      </c>
      <c r="M319" s="65"/>
    </row>
    <row r="320" spans="1:13" x14ac:dyDescent="0.25">
      <c r="A320" s="13" t="s">
        <v>172</v>
      </c>
      <c r="B320" s="14">
        <f>+E133</f>
        <v>1361.7220711111113</v>
      </c>
      <c r="C320" s="63">
        <f>+E135</f>
        <v>1388.6667244444445</v>
      </c>
      <c r="D320" s="14">
        <f>+E136</f>
        <v>1451.4367676444449</v>
      </c>
      <c r="E320" s="14">
        <f>+E134</f>
        <v>1664.5803822222224</v>
      </c>
      <c r="G320" s="64">
        <f t="shared" ref="G320:G325" si="46">SUMPRODUCT(B320:E320,$B$327:$E$327)</f>
        <v>11313.294229866669</v>
      </c>
      <c r="H320" s="57">
        <f t="shared" ref="H320:H325" si="47">+G320/$G$325</f>
        <v>0.28641476486074757</v>
      </c>
      <c r="K320" s="31">
        <f t="shared" ref="K320:K325" si="48">+B320*$B$327+(SUM(C320:E320))</f>
        <v>11313.294229866668</v>
      </c>
      <c r="M320" s="65"/>
    </row>
    <row r="321" spans="1:13" x14ac:dyDescent="0.25">
      <c r="A321" s="13" t="s">
        <v>173</v>
      </c>
      <c r="B321" s="14">
        <f>+E226</f>
        <v>87.940721374962962</v>
      </c>
      <c r="C321" s="63">
        <f>+E228</f>
        <v>90.731255042851856</v>
      </c>
      <c r="D321" s="14">
        <f>+E229</f>
        <v>96.468307459158524</v>
      </c>
      <c r="E321" s="14">
        <f>+E227</f>
        <v>116.72809311125926</v>
      </c>
      <c r="G321" s="64">
        <f t="shared" si="46"/>
        <v>743.63126248808442</v>
      </c>
      <c r="H321" s="57">
        <f t="shared" si="47"/>
        <v>1.8826255983544385E-2</v>
      </c>
      <c r="K321" s="31">
        <f t="shared" si="48"/>
        <v>743.63126248808442</v>
      </c>
      <c r="M321" s="65"/>
    </row>
    <row r="322" spans="1:13" x14ac:dyDescent="0.25">
      <c r="A322" s="13" t="s">
        <v>174</v>
      </c>
      <c r="B322" s="14">
        <f>+E260</f>
        <v>319.50619535157921</v>
      </c>
      <c r="C322" s="63">
        <f>+E262</f>
        <v>329.20351590440742</v>
      </c>
      <c r="D322" s="14">
        <f>+E263</f>
        <v>349.34027276898979</v>
      </c>
      <c r="E322" s="14">
        <f>+E261</f>
        <v>420.21988719177813</v>
      </c>
      <c r="G322" s="64">
        <f t="shared" si="46"/>
        <v>2696.2946526230712</v>
      </c>
      <c r="H322" s="57">
        <f t="shared" si="47"/>
        <v>6.8261161005394394E-2</v>
      </c>
      <c r="K322" s="31">
        <f t="shared" si="48"/>
        <v>2696.2946526230717</v>
      </c>
      <c r="M322" s="65"/>
    </row>
    <row r="323" spans="1:13" x14ac:dyDescent="0.25">
      <c r="A323" s="13" t="s">
        <v>175</v>
      </c>
      <c r="B323" s="14">
        <f>+E288</f>
        <v>496.02521484375001</v>
      </c>
      <c r="C323" s="63">
        <f>+E290</f>
        <v>496.02521484375001</v>
      </c>
      <c r="D323" s="14">
        <f>+E291</f>
        <v>496.02521484375001</v>
      </c>
      <c r="E323" s="14">
        <f>+E289</f>
        <v>496.02521484375001</v>
      </c>
      <c r="G323" s="64">
        <f t="shared" si="46"/>
        <v>3968.2017187499996</v>
      </c>
      <c r="H323" s="57">
        <f t="shared" si="47"/>
        <v>0.10046159315783924</v>
      </c>
      <c r="K323" s="31">
        <f t="shared" si="48"/>
        <v>3968.2017187500001</v>
      </c>
      <c r="M323" s="65"/>
    </row>
    <row r="324" spans="1:13" x14ac:dyDescent="0.25">
      <c r="A324" s="13" t="s">
        <v>176</v>
      </c>
      <c r="B324" s="14">
        <f>+E308</f>
        <v>1054.4442725084982</v>
      </c>
      <c r="C324" s="63">
        <f>+E310</f>
        <v>1082.1097074015113</v>
      </c>
      <c r="D324" s="14">
        <f>+E311</f>
        <v>1139.5577553399769</v>
      </c>
      <c r="E324" s="14">
        <f>+E309</f>
        <v>1341.7698351998747</v>
      </c>
      <c r="G324" s="64">
        <f t="shared" si="46"/>
        <v>8835.658660483854</v>
      </c>
      <c r="H324" s="57">
        <f t="shared" si="47"/>
        <v>0.22368932038834949</v>
      </c>
      <c r="K324" s="31">
        <f t="shared" si="48"/>
        <v>8835.658660483854</v>
      </c>
      <c r="M324" s="65"/>
    </row>
    <row r="325" spans="1:13" x14ac:dyDescent="0.25">
      <c r="A325" s="13" t="s">
        <v>177</v>
      </c>
      <c r="B325" s="14">
        <f>SUM(B319:B324)</f>
        <v>4713.8784751899011</v>
      </c>
      <c r="C325" s="63">
        <f t="shared" ref="C325:E325" si="49">SUM(C319:C324)</f>
        <v>4837.5564176369653</v>
      </c>
      <c r="D325" s="14">
        <f t="shared" si="49"/>
        <v>5094.3771180563199</v>
      </c>
      <c r="E325" s="14">
        <f t="shared" si="49"/>
        <v>5998.3634125688841</v>
      </c>
      <c r="G325" s="64">
        <f t="shared" si="46"/>
        <v>39499.689324211678</v>
      </c>
      <c r="H325" s="57">
        <f t="shared" si="47"/>
        <v>1</v>
      </c>
      <c r="K325" s="31">
        <f t="shared" si="48"/>
        <v>39499.689324211678</v>
      </c>
      <c r="M325" s="65"/>
    </row>
    <row r="326" spans="1:13" x14ac:dyDescent="0.25">
      <c r="B326" s="32"/>
      <c r="C326" s="66"/>
      <c r="D326" s="32"/>
      <c r="E326" s="32"/>
    </row>
    <row r="327" spans="1:13" x14ac:dyDescent="0.25">
      <c r="A327" t="s">
        <v>178</v>
      </c>
      <c r="B327" s="67">
        <v>5</v>
      </c>
      <c r="C327" s="68">
        <v>1</v>
      </c>
      <c r="D327" s="67">
        <v>1</v>
      </c>
      <c r="E327" s="67">
        <v>1</v>
      </c>
    </row>
    <row r="328" spans="1:13" x14ac:dyDescent="0.25">
      <c r="B328" s="32">
        <f>+B325*B327</f>
        <v>23569.392375949505</v>
      </c>
      <c r="C328" s="32">
        <f t="shared" ref="C328:E328" si="50">+C325*C327</f>
        <v>4837.5564176369653</v>
      </c>
      <c r="D328" s="32">
        <f t="shared" si="50"/>
        <v>5094.3771180563199</v>
      </c>
      <c r="E328" s="32">
        <f t="shared" si="50"/>
        <v>5998.3634125688841</v>
      </c>
    </row>
    <row r="329" spans="1:13" x14ac:dyDescent="0.25">
      <c r="A329" s="17" t="s">
        <v>179</v>
      </c>
      <c r="B329" s="83">
        <f>ROUNDUP(SUM(B328:E328),2)</f>
        <v>39499.69</v>
      </c>
      <c r="C329" s="84"/>
      <c r="D329" s="84"/>
      <c r="E329" s="85"/>
    </row>
    <row r="330" spans="1:13" x14ac:dyDescent="0.25">
      <c r="A330" s="17" t="s">
        <v>180</v>
      </c>
      <c r="B330" s="86">
        <f>+B329*12</f>
        <v>473996.28</v>
      </c>
      <c r="C330" s="86"/>
      <c r="D330" s="86"/>
      <c r="E330" s="86"/>
    </row>
    <row r="331" spans="1:13" x14ac:dyDescent="0.25">
      <c r="K331">
        <v>39499.69</v>
      </c>
    </row>
    <row r="332" spans="1:13" x14ac:dyDescent="0.25">
      <c r="A332" t="s">
        <v>181</v>
      </c>
      <c r="K332">
        <f>+K331*12</f>
        <v>473996.28</v>
      </c>
    </row>
    <row r="333" spans="1:13" x14ac:dyDescent="0.25">
      <c r="A333" t="s">
        <v>182</v>
      </c>
    </row>
    <row r="335" spans="1:13" x14ac:dyDescent="0.25">
      <c r="A335" s="18" t="s">
        <v>183</v>
      </c>
      <c r="D335" t="s">
        <v>2</v>
      </c>
    </row>
    <row r="336" spans="1:13" x14ac:dyDescent="0.25">
      <c r="A336" s="18" t="s">
        <v>184</v>
      </c>
    </row>
    <row r="337" spans="1:5" x14ac:dyDescent="0.25">
      <c r="A337" s="81"/>
      <c r="B337" s="81"/>
      <c r="C337" s="81"/>
      <c r="D337" s="81"/>
      <c r="E337" s="81"/>
    </row>
    <row r="339" spans="1:5" x14ac:dyDescent="0.25">
      <c r="A339" s="80"/>
      <c r="B339" s="80"/>
      <c r="C339" s="80"/>
      <c r="D339" s="80"/>
    </row>
    <row r="340" spans="1:5" x14ac:dyDescent="0.25">
      <c r="A340" s="70"/>
      <c r="B340" s="71"/>
      <c r="C340" s="71"/>
      <c r="D340" s="71"/>
    </row>
    <row r="341" spans="1:5" x14ac:dyDescent="0.25">
      <c r="B341" s="72"/>
      <c r="C341" s="32"/>
      <c r="D341" s="32"/>
    </row>
    <row r="342" spans="1:5" x14ac:dyDescent="0.25">
      <c r="C342" s="32"/>
      <c r="D342" s="32"/>
    </row>
    <row r="343" spans="1:5" x14ac:dyDescent="0.25">
      <c r="A343" s="79"/>
      <c r="B343" s="79"/>
      <c r="C343" s="79"/>
      <c r="D343" s="73"/>
    </row>
    <row r="345" spans="1:5" x14ac:dyDescent="0.25">
      <c r="A345" s="80"/>
      <c r="B345" s="80"/>
      <c r="C345" s="80"/>
      <c r="D345" s="80"/>
    </row>
    <row r="346" spans="1:5" x14ac:dyDescent="0.25">
      <c r="A346" s="70"/>
      <c r="B346" s="71"/>
      <c r="C346" s="71"/>
      <c r="D346" s="71"/>
    </row>
    <row r="347" spans="1:5" x14ac:dyDescent="0.25">
      <c r="B347" s="72"/>
      <c r="C347" s="32"/>
      <c r="D347" s="32"/>
    </row>
    <row r="348" spans="1:5" x14ac:dyDescent="0.25">
      <c r="C348" s="32"/>
      <c r="D348" s="32"/>
    </row>
    <row r="349" spans="1:5" x14ac:dyDescent="0.25">
      <c r="A349" s="79"/>
      <c r="B349" s="79"/>
      <c r="C349" s="79"/>
      <c r="D349" s="73"/>
    </row>
    <row r="351" spans="1:5" x14ac:dyDescent="0.25">
      <c r="A351" s="80"/>
      <c r="B351" s="80"/>
      <c r="C351" s="80"/>
      <c r="D351" s="80"/>
      <c r="E351" s="18"/>
    </row>
    <row r="352" spans="1:5" x14ac:dyDescent="0.25">
      <c r="A352" s="70"/>
      <c r="B352" s="71"/>
      <c r="C352" s="71"/>
      <c r="D352" s="74"/>
      <c r="E352" s="69"/>
    </row>
    <row r="353" spans="1:4" x14ac:dyDescent="0.25">
      <c r="B353" s="72"/>
      <c r="C353" s="67"/>
      <c r="D353" s="75"/>
    </row>
    <row r="354" spans="1:4" x14ac:dyDescent="0.25">
      <c r="C354" s="67"/>
      <c r="D354" s="75"/>
    </row>
    <row r="355" spans="1:4" x14ac:dyDescent="0.25">
      <c r="B355" s="69"/>
      <c r="C355" s="76"/>
      <c r="D355" s="71"/>
    </row>
    <row r="356" spans="1:4" x14ac:dyDescent="0.25">
      <c r="B356" s="41"/>
      <c r="C356" s="77"/>
      <c r="D356" s="78"/>
    </row>
    <row r="357" spans="1:4" x14ac:dyDescent="0.25">
      <c r="B357" s="41"/>
      <c r="C357" s="77"/>
      <c r="D357" s="78"/>
    </row>
    <row r="358" spans="1:4" x14ac:dyDescent="0.25">
      <c r="A358" s="79"/>
      <c r="B358" s="79"/>
      <c r="C358" s="79"/>
      <c r="D358" s="73"/>
    </row>
    <row r="359" spans="1:4" x14ac:dyDescent="0.25">
      <c r="A359" s="41"/>
      <c r="B359" s="41"/>
      <c r="C359" s="41"/>
      <c r="D359" s="32"/>
    </row>
    <row r="360" spans="1:4" x14ac:dyDescent="0.25">
      <c r="A360" s="80"/>
      <c r="B360" s="80"/>
      <c r="C360" s="80"/>
      <c r="D360" s="80"/>
    </row>
    <row r="361" spans="1:4" x14ac:dyDescent="0.25">
      <c r="A361" s="70"/>
      <c r="B361" s="71"/>
      <c r="C361" s="71"/>
      <c r="D361" s="74"/>
    </row>
    <row r="362" spans="1:4" x14ac:dyDescent="0.25">
      <c r="B362" s="72"/>
      <c r="C362" s="67"/>
      <c r="D362" s="75"/>
    </row>
    <row r="363" spans="1:4" x14ac:dyDescent="0.25">
      <c r="C363" s="67"/>
      <c r="D363" s="75"/>
    </row>
    <row r="364" spans="1:4" x14ac:dyDescent="0.25">
      <c r="B364" s="69"/>
      <c r="C364" s="76"/>
      <c r="D364" s="71"/>
    </row>
    <row r="365" spans="1:4" x14ac:dyDescent="0.25">
      <c r="B365" s="41"/>
      <c r="C365" s="77"/>
      <c r="D365" s="78"/>
    </row>
    <row r="366" spans="1:4" x14ac:dyDescent="0.25">
      <c r="B366" s="41"/>
      <c r="C366" s="77"/>
      <c r="D366" s="78"/>
    </row>
    <row r="367" spans="1:4" x14ac:dyDescent="0.25">
      <c r="A367" s="79"/>
      <c r="B367" s="79"/>
      <c r="C367" s="79"/>
      <c r="D367" s="73"/>
    </row>
  </sheetData>
  <mergeCells count="52">
    <mergeCell ref="A121:E121"/>
    <mergeCell ref="A4:B4"/>
    <mergeCell ref="A11:E11"/>
    <mergeCell ref="A12:E12"/>
    <mergeCell ref="A13:E13"/>
    <mergeCell ref="A20:E20"/>
    <mergeCell ref="A27:E27"/>
    <mergeCell ref="A35:B35"/>
    <mergeCell ref="A49:E49"/>
    <mergeCell ref="A56:E56"/>
    <mergeCell ref="A63:E63"/>
    <mergeCell ref="A70:E70"/>
    <mergeCell ref="A224:E224"/>
    <mergeCell ref="A131:E131"/>
    <mergeCell ref="A138:E138"/>
    <mergeCell ref="A158:E158"/>
    <mergeCell ref="A168:E168"/>
    <mergeCell ref="A179:E179"/>
    <mergeCell ref="A187:E187"/>
    <mergeCell ref="A194:E194"/>
    <mergeCell ref="A201:E201"/>
    <mergeCell ref="A208:E208"/>
    <mergeCell ref="C210:D210"/>
    <mergeCell ref="A216:E216"/>
    <mergeCell ref="A231:E231"/>
    <mergeCell ref="A232:E232"/>
    <mergeCell ref="A240:E240"/>
    <mergeCell ref="A241:A242"/>
    <mergeCell ref="B241:B242"/>
    <mergeCell ref="C241:C242"/>
    <mergeCell ref="D241:E241"/>
    <mergeCell ref="B330:E330"/>
    <mergeCell ref="A255:D255"/>
    <mergeCell ref="A258:E258"/>
    <mergeCell ref="A266:E266"/>
    <mergeCell ref="A267:E267"/>
    <mergeCell ref="A276:E276"/>
    <mergeCell ref="A286:E286"/>
    <mergeCell ref="A293:E293"/>
    <mergeCell ref="A306:E306"/>
    <mergeCell ref="A316:E316"/>
    <mergeCell ref="A317:E317"/>
    <mergeCell ref="B329:E329"/>
    <mergeCell ref="A358:C358"/>
    <mergeCell ref="A360:D360"/>
    <mergeCell ref="A367:C367"/>
    <mergeCell ref="A337:E337"/>
    <mergeCell ref="A339:D339"/>
    <mergeCell ref="A343:C343"/>
    <mergeCell ref="A345:D345"/>
    <mergeCell ref="A349:C349"/>
    <mergeCell ref="A351:D3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4" orientation="portrait" r:id="rId1"/>
  <headerFooter>
    <oddHeader>&amp;C&amp;"Arial,Normal"&amp;24ANEXO II - ESTIMATIVA DE PREÇOS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MEMORIA CALCULO_INSAL</vt:lpstr>
      <vt:lpstr>'MEMORIA CALCULO_INSAL'!Area_de_impressao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 Câmara</dc:creator>
  <cp:lastModifiedBy>Administrativo Câmara</cp:lastModifiedBy>
  <dcterms:created xsi:type="dcterms:W3CDTF">2024-01-04T18:46:54Z</dcterms:created>
  <dcterms:modified xsi:type="dcterms:W3CDTF">2024-01-08T17:15:03Z</dcterms:modified>
</cp:coreProperties>
</file>